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80" windowHeight="9210" tabRatio="665" activeTab="1"/>
  </bookViews>
  <sheets>
    <sheet name="Solaio in Cemento Armato" sheetId="1" r:id="rId1"/>
    <sheet name="Solaio in C.A. Tetto" sheetId="2" r:id="rId2"/>
    <sheet name="Solaio in Legno" sheetId="3" r:id="rId3"/>
    <sheet name="Solaio in Legno Copertura" sheetId="4" r:id="rId4"/>
    <sheet name="Solaio in Ferro" sheetId="5" r:id="rId5"/>
    <sheet name="Incidenza tramezzi" sheetId="6" r:id="rId6"/>
  </sheets>
  <definedNames/>
  <calcPr fullCalcOnLoad="1"/>
</workbook>
</file>

<file path=xl/sharedStrings.xml><?xml version="1.0" encoding="utf-8"?>
<sst xmlns="http://schemas.openxmlformats.org/spreadsheetml/2006/main" count="444" uniqueCount="73">
  <si>
    <t>Soletta</t>
  </si>
  <si>
    <t>n.</t>
  </si>
  <si>
    <t>altezza</t>
  </si>
  <si>
    <t>peso specifico</t>
  </si>
  <si>
    <t>x</t>
  </si>
  <si>
    <t>=</t>
  </si>
  <si>
    <t>kN/mq</t>
  </si>
  <si>
    <t>N/mq</t>
  </si>
  <si>
    <t>m</t>
  </si>
  <si>
    <t>kN/mc</t>
  </si>
  <si>
    <t>Travetti</t>
  </si>
  <si>
    <t>spessore/larghezza</t>
  </si>
  <si>
    <t>"     "</t>
  </si>
  <si>
    <t>Laterizi</t>
  </si>
  <si>
    <t>Carico strutturale/ peso prorio struttura</t>
  </si>
  <si>
    <t>Carico non strutturale/carico permanente</t>
  </si>
  <si>
    <t>Incidenza Tramezzi</t>
  </si>
  <si>
    <t>Totale carichi permanenti</t>
  </si>
  <si>
    <t>Intonaco (spessore = 1,5 cm)</t>
  </si>
  <si>
    <t>Pavimento in gres (spessore = 2 cm)</t>
  </si>
  <si>
    <t>/</t>
  </si>
  <si>
    <t>metro lineare</t>
  </si>
  <si>
    <t>Tavellonato</t>
  </si>
  <si>
    <t>interasse</t>
  </si>
  <si>
    <t>Trave in acciaio IPE 160 (peso specifico 0,158 kN/m), interasse 80 cm:</t>
  </si>
  <si>
    <t>Massetto armato</t>
  </si>
  <si>
    <t>Pavimento in marmo (spessore = 3 cm)</t>
  </si>
  <si>
    <t>Malta di allettamento (2 cm)</t>
  </si>
  <si>
    <t>SOLAIO INTERNO TIPO in ferro</t>
  </si>
  <si>
    <t>SOLAIO INTERNO TIPO in legno</t>
  </si>
  <si>
    <t xml:space="preserve">Tavolato (assito o </t>
  </si>
  <si>
    <t>pianellato)</t>
  </si>
  <si>
    <t>Tramezzo interno:</t>
  </si>
  <si>
    <t>Intonaci interni a gesso (1 cm)</t>
  </si>
  <si>
    <t>Muratura di forati (8 cm)</t>
  </si>
  <si>
    <t>SOLAIO DI COPERTURA TIPO in legno</t>
  </si>
  <si>
    <t>Tegole (embrici e coppi)</t>
  </si>
  <si>
    <t>°</t>
  </si>
  <si>
    <t>Massetto armato ( 4 cm)</t>
  </si>
  <si>
    <t>Malta di allettamento ( 2 cm)</t>
  </si>
  <si>
    <t>Pavimento in marmo ( 3 cm)</t>
  </si>
  <si>
    <t>Pannelli fotovoltaici o pannelli solari</t>
  </si>
  <si>
    <t>Coinbentazione</t>
  </si>
  <si>
    <t>Intonaco inferiore (spessore = 1,5 cm)</t>
  </si>
  <si>
    <t>Manto di copertura:</t>
  </si>
  <si>
    <t>Manto impermeabilizzante di asfalto</t>
  </si>
  <si>
    <t>Malta di allettamento</t>
  </si>
  <si>
    <t>pendenza della falda</t>
  </si>
  <si>
    <t>%</t>
  </si>
  <si>
    <t>angolo falda</t>
  </si>
  <si>
    <t>Carico non strutturale/carico permanente portato</t>
  </si>
  <si>
    <t>Totale carico non strutturale/carico permanente portato</t>
  </si>
  <si>
    <t>SOLAIO per uno sbalzo, balcone (H = 16 +4)</t>
  </si>
  <si>
    <t>peso ogni mq</t>
  </si>
  <si>
    <t>Controsoffitto</t>
  </si>
  <si>
    <t>proiezione sull’orizzontale</t>
  </si>
  <si>
    <t>(1/(COS(E32*PI.GRECO()/180)))*</t>
  </si>
  <si>
    <t>angolo della falda del tetto</t>
  </si>
  <si>
    <t>SOLAIO IN COPERTURA IN PROIEZIONE SULL'ORIZZONTALE (H = 16 +4)</t>
  </si>
  <si>
    <t>COPERTURA IN PROIEZIONE SULL'ORIZZONTALE</t>
  </si>
  <si>
    <t>lunghezza falda</t>
  </si>
  <si>
    <t>dislivello falda</t>
  </si>
  <si>
    <t>1 / cos 16,33°</t>
  </si>
  <si>
    <t>(1/(COS(E34*PI.GRECO()/180)))</t>
  </si>
  <si>
    <t>Orditura principale in trave di legno 16x28 cm, interasse 155 cm:</t>
  </si>
  <si>
    <t>Orditura secondaria in trave di legno 10x10 cm, interasse 51 cm:</t>
  </si>
  <si>
    <t>SOLAIO INTERNO TIPO (H = 20 +5)</t>
  </si>
  <si>
    <t>Orditura principale in trave di legno 18x36 cm, interasse 1,50 cm:</t>
  </si>
  <si>
    <t>1 / cos 16,68°</t>
  </si>
  <si>
    <t>Orditura secondaria in trave di legno 12x16 cm, interasse 80 cm:</t>
  </si>
  <si>
    <t>Massetto termico alleggerito (s = 5 cm)</t>
  </si>
  <si>
    <t>Impianto a pavimento e telo vapore</t>
  </si>
  <si>
    <t>Pannelli fotovoltaici/Pannelli solari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</si>
</sst>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.00000000"/>
    <numFmt numFmtId="167" formatCode="0.0000000"/>
    <numFmt numFmtId="168" formatCode="0.000000"/>
    <numFmt numFmtId="169" formatCode="0.00000"/>
    <numFmt numFmtId="170" formatCode="0.0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2" fontId="1" fillId="0" borderId="10" xfId="0" applyNumberFormat="1" applyFont="1" applyBorder="1" applyAlignment="1">
      <alignment horizontal="left"/>
    </xf>
    <xf numFmtId="0" fontId="0" fillId="0" borderId="0" xfId="0" applyBorder="1" applyAlignment="1">
      <alignment/>
    </xf>
    <xf numFmtId="2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14" xfId="0" applyFont="1" applyBorder="1" applyAlignment="1">
      <alignment/>
    </xf>
    <xf numFmtId="2" fontId="0" fillId="0" borderId="0" xfId="0" applyNumberFormat="1" applyBorder="1" applyAlignment="1">
      <alignment horizontal="left"/>
    </xf>
    <xf numFmtId="165" fontId="1" fillId="0" borderId="0" xfId="0" applyNumberFormat="1" applyFont="1" applyBorder="1" applyAlignment="1">
      <alignment horizontal="left"/>
    </xf>
    <xf numFmtId="0" fontId="0" fillId="0" borderId="10" xfId="0" applyBorder="1" applyAlignment="1">
      <alignment horizontal="center"/>
    </xf>
    <xf numFmtId="165" fontId="1" fillId="0" borderId="10" xfId="0" applyNumberFormat="1" applyFont="1" applyBorder="1" applyAlignment="1">
      <alignment horizontal="left"/>
    </xf>
    <xf numFmtId="0" fontId="0" fillId="0" borderId="0" xfId="0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left"/>
    </xf>
    <xf numFmtId="0" fontId="1" fillId="0" borderId="17" xfId="0" applyFont="1" applyBorder="1" applyAlignment="1">
      <alignment/>
    </xf>
    <xf numFmtId="2" fontId="1" fillId="0" borderId="17" xfId="0" applyNumberFormat="1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0" xfId="0" applyFont="1" applyBorder="1" applyAlignment="1">
      <alignment/>
    </xf>
    <xf numFmtId="2" fontId="0" fillId="33" borderId="0" xfId="0" applyNumberFormat="1" applyFill="1" applyBorder="1" applyAlignment="1">
      <alignment horizontal="center"/>
    </xf>
    <xf numFmtId="170" fontId="0" fillId="0" borderId="0" xfId="0" applyNumberFormat="1" applyAlignment="1">
      <alignment/>
    </xf>
    <xf numFmtId="2" fontId="0" fillId="33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20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/>
    </xf>
    <xf numFmtId="2" fontId="1" fillId="0" borderId="17" xfId="0" applyNumberFormat="1" applyFont="1" applyBorder="1" applyAlignment="1">
      <alignment horizontal="left"/>
    </xf>
    <xf numFmtId="170" fontId="0" fillId="0" borderId="0" xfId="0" applyNumberFormat="1" applyBorder="1" applyAlignment="1">
      <alignment/>
    </xf>
    <xf numFmtId="165" fontId="1" fillId="0" borderId="17" xfId="0" applyNumberFormat="1" applyFont="1" applyBorder="1" applyAlignment="1">
      <alignment horizontal="left"/>
    </xf>
    <xf numFmtId="2" fontId="1" fillId="0" borderId="17" xfId="0" applyNumberFormat="1" applyFont="1" applyFill="1" applyBorder="1" applyAlignment="1">
      <alignment horizontal="left"/>
    </xf>
    <xf numFmtId="2" fontId="0" fillId="0" borderId="0" xfId="0" applyNumberFormat="1" applyBorder="1" applyAlignment="1">
      <alignment/>
    </xf>
    <xf numFmtId="165" fontId="0" fillId="33" borderId="0" xfId="0" applyNumberFormat="1" applyFont="1" applyFill="1" applyBorder="1" applyAlignment="1">
      <alignment/>
    </xf>
    <xf numFmtId="165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F40" sqref="F40"/>
    </sheetView>
  </sheetViews>
  <sheetFormatPr defaultColWidth="9.140625" defaultRowHeight="12.75"/>
  <cols>
    <col min="1" max="1" width="16.7109375" style="0" customWidth="1"/>
    <col min="2" max="2" width="10.8515625" style="0" customWidth="1"/>
    <col min="3" max="3" width="8.00390625" style="0" customWidth="1"/>
    <col min="4" max="4" width="16.7109375" style="0" customWidth="1"/>
    <col min="5" max="5" width="4.7109375" style="0" customWidth="1"/>
    <col min="6" max="6" width="16.7109375" style="0" customWidth="1"/>
    <col min="7" max="7" width="4.7109375" style="0" customWidth="1"/>
    <col min="8" max="8" width="12.7109375" style="0" customWidth="1"/>
    <col min="9" max="9" width="4.7109375" style="0" customWidth="1"/>
    <col min="10" max="10" width="6.7109375" style="0" customWidth="1"/>
    <col min="12" max="12" width="4.7109375" style="0" customWidth="1"/>
    <col min="13" max="13" width="6.7109375" style="0" customWidth="1"/>
  </cols>
  <sheetData>
    <row r="1" spans="1:14" ht="12.75">
      <c r="A1" s="24" t="s">
        <v>66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2.75">
      <c r="A2" s="13"/>
      <c r="B2" s="14" t="s">
        <v>1</v>
      </c>
      <c r="C2" s="14"/>
      <c r="D2" s="14" t="s">
        <v>11</v>
      </c>
      <c r="E2" s="14"/>
      <c r="F2" s="14" t="s">
        <v>2</v>
      </c>
      <c r="G2" s="14"/>
      <c r="H2" s="14" t="s">
        <v>3</v>
      </c>
      <c r="I2" s="5"/>
      <c r="J2" s="5"/>
      <c r="K2" s="5"/>
      <c r="L2" s="5"/>
      <c r="M2" s="5"/>
      <c r="N2" s="12"/>
    </row>
    <row r="3" spans="1:14" ht="12.75">
      <c r="A3" s="13"/>
      <c r="B3" s="14"/>
      <c r="C3" s="14"/>
      <c r="D3" s="14" t="s">
        <v>8</v>
      </c>
      <c r="E3" s="14"/>
      <c r="F3" s="14" t="s">
        <v>8</v>
      </c>
      <c r="G3" s="14"/>
      <c r="H3" s="14" t="s">
        <v>9</v>
      </c>
      <c r="I3" s="5"/>
      <c r="J3" s="5"/>
      <c r="K3" s="5"/>
      <c r="L3" s="5"/>
      <c r="M3" s="5"/>
      <c r="N3" s="12"/>
    </row>
    <row r="4" spans="1:14" ht="12.75">
      <c r="A4" s="13" t="s">
        <v>0</v>
      </c>
      <c r="B4" s="14"/>
      <c r="C4" s="14"/>
      <c r="D4" s="14">
        <v>0.05</v>
      </c>
      <c r="E4" s="15" t="s">
        <v>4</v>
      </c>
      <c r="F4" s="16"/>
      <c r="G4" s="14" t="s">
        <v>4</v>
      </c>
      <c r="H4" s="16">
        <v>25</v>
      </c>
      <c r="I4" s="17" t="s">
        <v>5</v>
      </c>
      <c r="J4" s="6">
        <f>D4*H4</f>
        <v>1.25</v>
      </c>
      <c r="K4" s="5" t="s">
        <v>6</v>
      </c>
      <c r="L4" s="5"/>
      <c r="M4" s="18"/>
      <c r="N4" s="12"/>
    </row>
    <row r="5" spans="1:14" ht="12.75">
      <c r="A5" s="13" t="s">
        <v>10</v>
      </c>
      <c r="B5" s="14">
        <v>2</v>
      </c>
      <c r="C5" s="14" t="s">
        <v>4</v>
      </c>
      <c r="D5" s="16">
        <v>0.12</v>
      </c>
      <c r="E5" s="14" t="s">
        <v>4</v>
      </c>
      <c r="F5" s="14">
        <f>(0.25-0.05)</f>
        <v>0.2</v>
      </c>
      <c r="G5" s="14" t="s">
        <v>4</v>
      </c>
      <c r="H5" s="16">
        <v>25</v>
      </c>
      <c r="I5" s="5" t="s">
        <v>5</v>
      </c>
      <c r="J5" s="6">
        <f>B5*D5*F5*H5</f>
        <v>1.2</v>
      </c>
      <c r="K5" s="5" t="s">
        <v>12</v>
      </c>
      <c r="L5" s="5"/>
      <c r="M5" s="5"/>
      <c r="N5" s="12"/>
    </row>
    <row r="6" spans="1:14" ht="12.75">
      <c r="A6" s="13" t="s">
        <v>13</v>
      </c>
      <c r="B6" s="5"/>
      <c r="C6" s="5"/>
      <c r="D6" s="16">
        <v>0.8</v>
      </c>
      <c r="E6" s="14" t="s">
        <v>4</v>
      </c>
      <c r="F6" s="14">
        <f>(0.25-0.05)</f>
        <v>0.2</v>
      </c>
      <c r="G6" s="14" t="s">
        <v>4</v>
      </c>
      <c r="H6" s="16">
        <v>8</v>
      </c>
      <c r="I6" s="1" t="s">
        <v>5</v>
      </c>
      <c r="J6" s="2">
        <f>D6*F6*H6</f>
        <v>1.2800000000000002</v>
      </c>
      <c r="K6" s="5" t="s">
        <v>12</v>
      </c>
      <c r="L6" s="5"/>
      <c r="M6" s="5"/>
      <c r="N6" s="12"/>
    </row>
    <row r="7" spans="1:14" ht="12.75">
      <c r="A7" s="13"/>
      <c r="B7" s="5"/>
      <c r="C7" s="5"/>
      <c r="D7" s="5"/>
      <c r="E7" s="19" t="s">
        <v>14</v>
      </c>
      <c r="F7" s="19"/>
      <c r="G7" s="19"/>
      <c r="H7" s="5"/>
      <c r="I7" s="5" t="s">
        <v>5</v>
      </c>
      <c r="J7" s="6">
        <f>SUM(J4:J6)</f>
        <v>3.7300000000000004</v>
      </c>
      <c r="K7" s="5" t="s">
        <v>6</v>
      </c>
      <c r="L7" s="5" t="s">
        <v>5</v>
      </c>
      <c r="M7" s="20">
        <f>J7*1000</f>
        <v>3730.0000000000005</v>
      </c>
      <c r="N7" s="12" t="s">
        <v>7</v>
      </c>
    </row>
    <row r="8" spans="1:14" ht="12.75">
      <c r="A8" s="13"/>
      <c r="B8" s="5"/>
      <c r="C8" s="5"/>
      <c r="D8" s="5"/>
      <c r="E8" s="5"/>
      <c r="F8" s="5"/>
      <c r="G8" s="19"/>
      <c r="H8" s="5"/>
      <c r="I8" s="5"/>
      <c r="J8" s="6"/>
      <c r="K8" s="5"/>
      <c r="L8" s="5"/>
      <c r="M8" s="20"/>
      <c r="N8" s="12"/>
    </row>
    <row r="9" spans="1:14" ht="12.75">
      <c r="A9" s="13" t="s">
        <v>18</v>
      </c>
      <c r="B9" s="5"/>
      <c r="C9" s="5"/>
      <c r="D9" s="14">
        <v>0.015</v>
      </c>
      <c r="E9" s="14" t="s">
        <v>4</v>
      </c>
      <c r="F9" s="5"/>
      <c r="G9" s="5"/>
      <c r="H9" s="16">
        <v>20</v>
      </c>
      <c r="I9" s="5" t="s">
        <v>5</v>
      </c>
      <c r="J9" s="6">
        <v>0.3</v>
      </c>
      <c r="K9" s="5" t="s">
        <v>6</v>
      </c>
      <c r="L9" s="5"/>
      <c r="M9" s="5"/>
      <c r="N9" s="12"/>
    </row>
    <row r="10" spans="1:14" ht="12.75">
      <c r="A10" s="13" t="s">
        <v>70</v>
      </c>
      <c r="B10" s="5"/>
      <c r="C10" s="5"/>
      <c r="D10" s="16">
        <v>0.05</v>
      </c>
      <c r="E10" s="33" t="s">
        <v>4</v>
      </c>
      <c r="F10" s="5"/>
      <c r="G10" s="5"/>
      <c r="H10" s="16">
        <v>8</v>
      </c>
      <c r="I10" s="5" t="s">
        <v>5</v>
      </c>
      <c r="J10" s="6">
        <f>D10*H10</f>
        <v>0.4</v>
      </c>
      <c r="K10" s="5" t="s">
        <v>12</v>
      </c>
      <c r="L10" s="5"/>
      <c r="M10" s="5"/>
      <c r="N10" s="12"/>
    </row>
    <row r="11" spans="1:14" ht="12.75">
      <c r="A11" s="13" t="s">
        <v>71</v>
      </c>
      <c r="B11" s="5"/>
      <c r="C11" s="5"/>
      <c r="D11" s="5"/>
      <c r="E11" s="5"/>
      <c r="F11" s="5"/>
      <c r="G11" s="5"/>
      <c r="H11" s="5"/>
      <c r="I11" s="5" t="s">
        <v>5</v>
      </c>
      <c r="J11" s="6">
        <v>0.4</v>
      </c>
      <c r="K11" s="5" t="s">
        <v>12</v>
      </c>
      <c r="L11" s="5"/>
      <c r="M11" s="5"/>
      <c r="N11" s="12"/>
    </row>
    <row r="12" spans="1:14" ht="12.75">
      <c r="A12" s="13" t="s">
        <v>19</v>
      </c>
      <c r="B12" s="5"/>
      <c r="C12" s="5"/>
      <c r="D12" s="5"/>
      <c r="E12" s="5"/>
      <c r="F12" s="5"/>
      <c r="G12" s="5"/>
      <c r="H12" s="5"/>
      <c r="I12" s="3" t="s">
        <v>5</v>
      </c>
      <c r="J12" s="4">
        <v>0.4</v>
      </c>
      <c r="K12" s="5" t="s">
        <v>12</v>
      </c>
      <c r="L12" s="5"/>
      <c r="M12" s="5"/>
      <c r="N12" s="12"/>
    </row>
    <row r="13" spans="1:14" ht="12.75">
      <c r="A13" s="13"/>
      <c r="B13" s="5"/>
      <c r="C13" s="5"/>
      <c r="D13" s="5"/>
      <c r="E13" s="19" t="s">
        <v>15</v>
      </c>
      <c r="F13" s="19"/>
      <c r="G13" s="19"/>
      <c r="H13" s="5"/>
      <c r="I13" s="5" t="s">
        <v>5</v>
      </c>
      <c r="J13" s="6">
        <f>SUM(J9:J12)</f>
        <v>1.5</v>
      </c>
      <c r="K13" s="5" t="s">
        <v>6</v>
      </c>
      <c r="L13" s="5" t="s">
        <v>5</v>
      </c>
      <c r="M13" s="20">
        <f>J13*1000</f>
        <v>1500</v>
      </c>
      <c r="N13" s="12" t="s">
        <v>7</v>
      </c>
    </row>
    <row r="14" spans="1:14" ht="12.75">
      <c r="A14" s="1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2"/>
    </row>
    <row r="15" spans="1:14" ht="12.75">
      <c r="A15" s="13"/>
      <c r="B15" s="5"/>
      <c r="C15" s="5"/>
      <c r="D15" s="5"/>
      <c r="E15" s="19" t="s">
        <v>16</v>
      </c>
      <c r="F15" s="5"/>
      <c r="G15" s="5"/>
      <c r="H15" s="5"/>
      <c r="I15" s="3" t="s">
        <v>5</v>
      </c>
      <c r="J15" s="4">
        <v>1.5</v>
      </c>
      <c r="K15" s="5" t="s">
        <v>6</v>
      </c>
      <c r="L15" s="5" t="s">
        <v>5</v>
      </c>
      <c r="M15" s="7">
        <f>J15*1000</f>
        <v>1500</v>
      </c>
      <c r="N15" s="12" t="s">
        <v>7</v>
      </c>
    </row>
    <row r="16" spans="1:14" ht="12.75">
      <c r="A16" s="13"/>
      <c r="B16" s="5"/>
      <c r="C16" s="5"/>
      <c r="D16" s="5"/>
      <c r="E16" s="19"/>
      <c r="F16" s="5"/>
      <c r="G16" s="5"/>
      <c r="H16" s="5"/>
      <c r="I16" s="5"/>
      <c r="J16" s="6"/>
      <c r="K16" s="5"/>
      <c r="L16" s="5"/>
      <c r="M16" s="20"/>
      <c r="N16" s="12"/>
    </row>
    <row r="17" spans="1:14" ht="12.75">
      <c r="A17" s="13"/>
      <c r="B17" s="5"/>
      <c r="C17" s="5"/>
      <c r="D17" s="5"/>
      <c r="E17" s="19" t="s">
        <v>17</v>
      </c>
      <c r="F17" s="5"/>
      <c r="G17" s="5"/>
      <c r="H17" s="5"/>
      <c r="I17" s="5"/>
      <c r="J17" s="6">
        <f>J15+J13+J7</f>
        <v>6.73</v>
      </c>
      <c r="K17" s="5" t="s">
        <v>6</v>
      </c>
      <c r="L17" s="5" t="s">
        <v>5</v>
      </c>
      <c r="M17" s="20">
        <f>J17*1000</f>
        <v>6730</v>
      </c>
      <c r="N17" s="12" t="s">
        <v>7</v>
      </c>
    </row>
    <row r="18" spans="1:14" ht="13.5" thickBo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/>
    </row>
    <row r="19" spans="1:14" ht="12.7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"/>
    </row>
    <row r="20" spans="1:14" ht="12.75">
      <c r="A20" s="11" t="s">
        <v>52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2"/>
    </row>
    <row r="21" spans="1:14" ht="12.75">
      <c r="A21" s="13"/>
      <c r="B21" s="14" t="s">
        <v>1</v>
      </c>
      <c r="C21" s="14"/>
      <c r="D21" s="14" t="s">
        <v>11</v>
      </c>
      <c r="E21" s="14"/>
      <c r="F21" s="14" t="s">
        <v>2</v>
      </c>
      <c r="G21" s="14"/>
      <c r="H21" s="14" t="s">
        <v>3</v>
      </c>
      <c r="I21" s="5"/>
      <c r="J21" s="5"/>
      <c r="K21" s="5"/>
      <c r="L21" s="5"/>
      <c r="M21" s="5"/>
      <c r="N21" s="12"/>
    </row>
    <row r="22" spans="1:14" ht="12.75">
      <c r="A22" s="13"/>
      <c r="B22" s="14"/>
      <c r="C22" s="14"/>
      <c r="D22" s="14" t="s">
        <v>8</v>
      </c>
      <c r="E22" s="14"/>
      <c r="F22" s="14" t="s">
        <v>8</v>
      </c>
      <c r="G22" s="14"/>
      <c r="H22" s="14" t="s">
        <v>9</v>
      </c>
      <c r="I22" s="5"/>
      <c r="J22" s="5"/>
      <c r="K22" s="5"/>
      <c r="L22" s="5"/>
      <c r="M22" s="5"/>
      <c r="N22" s="12"/>
    </row>
    <row r="23" spans="1:14" ht="12.75">
      <c r="A23" s="13" t="s">
        <v>0</v>
      </c>
      <c r="B23" s="14"/>
      <c r="C23" s="14"/>
      <c r="D23" s="14">
        <v>0.04</v>
      </c>
      <c r="E23" s="15" t="s">
        <v>4</v>
      </c>
      <c r="F23" s="16"/>
      <c r="G23" s="14" t="s">
        <v>4</v>
      </c>
      <c r="H23" s="16">
        <v>25</v>
      </c>
      <c r="I23" s="17" t="s">
        <v>5</v>
      </c>
      <c r="J23" s="6">
        <f>D23*H23</f>
        <v>1</v>
      </c>
      <c r="K23" s="5" t="s">
        <v>6</v>
      </c>
      <c r="L23" s="5"/>
      <c r="M23" s="18"/>
      <c r="N23" s="12"/>
    </row>
    <row r="24" spans="1:14" ht="12.75">
      <c r="A24" s="13" t="s">
        <v>10</v>
      </c>
      <c r="B24" s="14">
        <v>2</v>
      </c>
      <c r="C24" s="14" t="s">
        <v>4</v>
      </c>
      <c r="D24" s="16">
        <v>0.1</v>
      </c>
      <c r="E24" s="14" t="s">
        <v>4</v>
      </c>
      <c r="F24" s="14">
        <f>(0.2-0.04)</f>
        <v>0.16</v>
      </c>
      <c r="G24" s="14" t="s">
        <v>4</v>
      </c>
      <c r="H24" s="16">
        <v>25</v>
      </c>
      <c r="I24" s="5" t="s">
        <v>5</v>
      </c>
      <c r="J24" s="6">
        <f>B24*D24*F24*H24</f>
        <v>0.8</v>
      </c>
      <c r="K24" s="5" t="s">
        <v>12</v>
      </c>
      <c r="L24" s="5"/>
      <c r="M24" s="5"/>
      <c r="N24" s="12"/>
    </row>
    <row r="25" spans="1:14" ht="12.75">
      <c r="A25" s="13" t="s">
        <v>13</v>
      </c>
      <c r="B25" s="5"/>
      <c r="C25" s="5"/>
      <c r="D25" s="16">
        <v>0.8</v>
      </c>
      <c r="E25" s="14" t="s">
        <v>4</v>
      </c>
      <c r="F25" s="14">
        <f>(0.2-0.04)</f>
        <v>0.16</v>
      </c>
      <c r="G25" s="14" t="s">
        <v>4</v>
      </c>
      <c r="H25" s="16">
        <v>8</v>
      </c>
      <c r="I25" s="1" t="s">
        <v>5</v>
      </c>
      <c r="J25" s="2">
        <f>D25*F25*H25</f>
        <v>1.024</v>
      </c>
      <c r="K25" s="5" t="s">
        <v>12</v>
      </c>
      <c r="L25" s="5"/>
      <c r="M25" s="5"/>
      <c r="N25" s="12"/>
    </row>
    <row r="26" spans="1:14" ht="12.75">
      <c r="A26" s="13"/>
      <c r="B26" s="5"/>
      <c r="C26" s="5"/>
      <c r="D26" s="5"/>
      <c r="E26" s="19" t="s">
        <v>14</v>
      </c>
      <c r="F26" s="19"/>
      <c r="G26" s="19"/>
      <c r="H26" s="5"/>
      <c r="I26" s="5" t="s">
        <v>5</v>
      </c>
      <c r="J26" s="6">
        <f>SUM(J23:J25)</f>
        <v>2.824</v>
      </c>
      <c r="K26" s="5" t="s">
        <v>6</v>
      </c>
      <c r="L26" s="5" t="s">
        <v>5</v>
      </c>
      <c r="M26" s="20">
        <f>J26*1000</f>
        <v>2824</v>
      </c>
      <c r="N26" s="12" t="s">
        <v>7</v>
      </c>
    </row>
    <row r="27" spans="1:14" ht="12.75">
      <c r="A27" s="13"/>
      <c r="B27" s="5"/>
      <c r="C27" s="5"/>
      <c r="D27" s="5"/>
      <c r="E27" s="5"/>
      <c r="F27" s="5"/>
      <c r="G27" s="19"/>
      <c r="H27" s="5"/>
      <c r="I27" s="5"/>
      <c r="J27" s="6"/>
      <c r="K27" s="5"/>
      <c r="L27" s="5"/>
      <c r="M27" s="20"/>
      <c r="N27" s="12"/>
    </row>
    <row r="28" spans="1:14" ht="12.75">
      <c r="A28" s="13" t="s">
        <v>18</v>
      </c>
      <c r="B28" s="5"/>
      <c r="C28" s="5"/>
      <c r="D28" s="14">
        <v>0.015</v>
      </c>
      <c r="E28" s="14" t="s">
        <v>4</v>
      </c>
      <c r="F28" s="5"/>
      <c r="G28" s="5"/>
      <c r="H28" s="16">
        <v>20</v>
      </c>
      <c r="I28" s="5" t="s">
        <v>5</v>
      </c>
      <c r="J28" s="6">
        <v>0.3</v>
      </c>
      <c r="K28" s="5" t="s">
        <v>6</v>
      </c>
      <c r="L28" s="5"/>
      <c r="M28" s="5"/>
      <c r="N28" s="12"/>
    </row>
    <row r="29" spans="1:14" ht="12.75">
      <c r="A29" s="13" t="s">
        <v>70</v>
      </c>
      <c r="B29" s="5"/>
      <c r="C29" s="5"/>
      <c r="D29" s="16">
        <v>0.05</v>
      </c>
      <c r="E29" s="33" t="s">
        <v>4</v>
      </c>
      <c r="F29" s="5"/>
      <c r="G29" s="5"/>
      <c r="H29" s="16">
        <v>8</v>
      </c>
      <c r="I29" s="5" t="s">
        <v>5</v>
      </c>
      <c r="J29" s="6">
        <f>D29*H29</f>
        <v>0.4</v>
      </c>
      <c r="K29" s="5" t="s">
        <v>12</v>
      </c>
      <c r="L29" s="5"/>
      <c r="M29" s="5"/>
      <c r="N29" s="12"/>
    </row>
    <row r="30" spans="1:14" ht="12.75">
      <c r="A30" s="13" t="s">
        <v>71</v>
      </c>
      <c r="B30" s="5"/>
      <c r="C30" s="5"/>
      <c r="D30" s="5"/>
      <c r="E30" s="5"/>
      <c r="F30" s="5"/>
      <c r="G30" s="5"/>
      <c r="H30" s="5"/>
      <c r="I30" s="5" t="s">
        <v>5</v>
      </c>
      <c r="J30" s="6">
        <v>0.4</v>
      </c>
      <c r="K30" s="5" t="s">
        <v>12</v>
      </c>
      <c r="L30" s="5"/>
      <c r="M30" s="5"/>
      <c r="N30" s="12"/>
    </row>
    <row r="31" spans="1:14" ht="12.75">
      <c r="A31" s="13" t="s">
        <v>19</v>
      </c>
      <c r="B31" s="5"/>
      <c r="C31" s="5"/>
      <c r="D31" s="5"/>
      <c r="E31" s="5"/>
      <c r="F31" s="5"/>
      <c r="G31" s="5"/>
      <c r="H31" s="5"/>
      <c r="I31" s="3" t="s">
        <v>5</v>
      </c>
      <c r="J31" s="4">
        <v>0.4</v>
      </c>
      <c r="K31" s="5" t="s">
        <v>12</v>
      </c>
      <c r="L31" s="5"/>
      <c r="M31" s="5"/>
      <c r="N31" s="12"/>
    </row>
    <row r="32" spans="1:14" ht="12.75">
      <c r="A32" s="13"/>
      <c r="B32" s="5"/>
      <c r="C32" s="5"/>
      <c r="D32" s="5"/>
      <c r="E32" s="19" t="s">
        <v>15</v>
      </c>
      <c r="F32" s="19"/>
      <c r="G32" s="19"/>
      <c r="H32" s="5"/>
      <c r="I32" s="5" t="s">
        <v>5</v>
      </c>
      <c r="J32" s="6">
        <f>SUM(J28:J31)</f>
        <v>1.5</v>
      </c>
      <c r="K32" s="5" t="s">
        <v>6</v>
      </c>
      <c r="L32" s="5" t="s">
        <v>5</v>
      </c>
      <c r="M32" s="20">
        <f>J32*1000</f>
        <v>1500</v>
      </c>
      <c r="N32" s="12" t="s">
        <v>7</v>
      </c>
    </row>
    <row r="33" spans="1:14" ht="12.75">
      <c r="A33" s="1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12"/>
    </row>
    <row r="34" spans="1:14" ht="12.75">
      <c r="A34" s="13"/>
      <c r="B34" s="5"/>
      <c r="C34" s="5"/>
      <c r="D34" s="5"/>
      <c r="E34" s="19" t="s">
        <v>17</v>
      </c>
      <c r="F34" s="5"/>
      <c r="G34" s="5"/>
      <c r="H34" s="5"/>
      <c r="I34" s="5"/>
      <c r="J34" s="6">
        <f>J26+J32</f>
        <v>4.324</v>
      </c>
      <c r="K34" s="5" t="s">
        <v>6</v>
      </c>
      <c r="L34" s="5" t="s">
        <v>5</v>
      </c>
      <c r="M34" s="20">
        <f>J34*1000</f>
        <v>4324</v>
      </c>
      <c r="N34" s="12" t="s">
        <v>7</v>
      </c>
    </row>
    <row r="35" spans="1:14" ht="13.5" thickBot="1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3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PageLayoutView="0" workbookViewId="0" topLeftCell="A1">
      <selection activeCell="D29" sqref="D29"/>
    </sheetView>
  </sheetViews>
  <sheetFormatPr defaultColWidth="9.140625" defaultRowHeight="12.75"/>
  <cols>
    <col min="1" max="1" width="16.7109375" style="0" customWidth="1"/>
    <col min="2" max="2" width="11.140625" style="0" customWidth="1"/>
    <col min="3" max="3" width="4.7109375" style="0" customWidth="1"/>
    <col min="4" max="4" width="16.7109375" style="0" customWidth="1"/>
    <col min="6" max="6" width="16.7109375" style="0" customWidth="1"/>
    <col min="7" max="7" width="4.7109375" style="0" customWidth="1"/>
    <col min="8" max="8" width="12.7109375" style="0" customWidth="1"/>
    <col min="9" max="9" width="4.7109375" style="0" customWidth="1"/>
    <col min="10" max="10" width="21.421875" style="0" customWidth="1"/>
    <col min="11" max="11" width="5.00390625" style="0" customWidth="1"/>
    <col min="12" max="12" width="6.7109375" style="0" customWidth="1"/>
    <col min="14" max="14" width="4.7109375" style="0" customWidth="1"/>
    <col min="15" max="15" width="6.7109375" style="0" customWidth="1"/>
    <col min="17" max="17" width="6.28125" style="0" customWidth="1"/>
    <col min="18" max="18" width="6.7109375" style="0" customWidth="1"/>
    <col min="19" max="19" width="3.00390625" style="0" customWidth="1"/>
    <col min="20" max="20" width="7.421875" style="0" customWidth="1"/>
    <col min="21" max="21" width="3.140625" style="0" customWidth="1"/>
  </cols>
  <sheetData>
    <row r="1" spans="1:16" ht="12.75">
      <c r="A1" s="24" t="s">
        <v>58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/>
    </row>
    <row r="2" spans="1:16" ht="12.75">
      <c r="A2" s="13"/>
      <c r="B2" s="14" t="s">
        <v>1</v>
      </c>
      <c r="C2" s="14"/>
      <c r="D2" s="14" t="s">
        <v>11</v>
      </c>
      <c r="E2" s="14"/>
      <c r="F2" s="14" t="s">
        <v>2</v>
      </c>
      <c r="G2" s="14"/>
      <c r="H2" s="14" t="s">
        <v>3</v>
      </c>
      <c r="I2" s="14"/>
      <c r="J2" s="14" t="s">
        <v>55</v>
      </c>
      <c r="K2" s="5"/>
      <c r="L2" s="5"/>
      <c r="M2" s="5"/>
      <c r="N2" s="5"/>
      <c r="O2" s="5"/>
      <c r="P2" s="12"/>
    </row>
    <row r="3" spans="1:16" ht="12.75">
      <c r="A3" s="13"/>
      <c r="B3" s="14"/>
      <c r="C3" s="14"/>
      <c r="D3" s="14" t="s">
        <v>8</v>
      </c>
      <c r="E3" s="14"/>
      <c r="F3" s="14" t="s">
        <v>8</v>
      </c>
      <c r="G3" s="14"/>
      <c r="H3" s="14" t="s">
        <v>9</v>
      </c>
      <c r="I3" s="14"/>
      <c r="J3" s="14"/>
      <c r="K3" s="5"/>
      <c r="L3" s="5"/>
      <c r="M3" s="5"/>
      <c r="N3" s="5"/>
      <c r="O3" s="5"/>
      <c r="P3" s="12"/>
    </row>
    <row r="4" spans="1:16" ht="12.75">
      <c r="A4" s="13" t="s">
        <v>0</v>
      </c>
      <c r="B4" s="14"/>
      <c r="C4" s="14"/>
      <c r="D4" s="14">
        <v>0.04</v>
      </c>
      <c r="E4" s="15" t="s">
        <v>4</v>
      </c>
      <c r="F4" s="16"/>
      <c r="G4" s="14"/>
      <c r="H4" s="16">
        <v>25</v>
      </c>
      <c r="I4" s="14" t="s">
        <v>4</v>
      </c>
      <c r="J4" s="14" t="s">
        <v>62</v>
      </c>
      <c r="K4" s="17" t="s">
        <v>5</v>
      </c>
      <c r="L4" s="6">
        <f>(1/(COS(E24*PI()/180)))*D4*H4</f>
        <v>1.0420389952187457</v>
      </c>
      <c r="M4" s="5" t="s">
        <v>6</v>
      </c>
      <c r="N4" s="5"/>
      <c r="O4" s="18"/>
      <c r="P4" s="12"/>
    </row>
    <row r="5" spans="1:16" ht="12.75">
      <c r="A5" s="13" t="s">
        <v>10</v>
      </c>
      <c r="B5" s="14">
        <v>2</v>
      </c>
      <c r="C5" s="14" t="s">
        <v>4</v>
      </c>
      <c r="D5" s="16">
        <v>0.1</v>
      </c>
      <c r="E5" s="14" t="s">
        <v>4</v>
      </c>
      <c r="F5" s="14">
        <f>(0.2-0.04)</f>
        <v>0.16</v>
      </c>
      <c r="G5" s="14" t="s">
        <v>4</v>
      </c>
      <c r="H5" s="16">
        <v>25</v>
      </c>
      <c r="I5" s="14" t="s">
        <v>4</v>
      </c>
      <c r="J5" s="14" t="s">
        <v>62</v>
      </c>
      <c r="K5" s="5" t="s">
        <v>5</v>
      </c>
      <c r="L5" s="6">
        <f>(1/(COS(E24*PI()/180)))*B5*D5*F5*H5</f>
        <v>0.8336311961749967</v>
      </c>
      <c r="M5" s="5" t="s">
        <v>12</v>
      </c>
      <c r="N5" s="5"/>
      <c r="O5" s="5"/>
      <c r="P5" s="12"/>
    </row>
    <row r="6" spans="1:16" ht="13.5" thickBot="1">
      <c r="A6" s="13" t="s">
        <v>13</v>
      </c>
      <c r="B6" s="5"/>
      <c r="C6" s="5"/>
      <c r="D6" s="16">
        <v>0.8</v>
      </c>
      <c r="E6" s="14" t="s">
        <v>4</v>
      </c>
      <c r="F6" s="14">
        <f>(0.2-0.04)</f>
        <v>0.16</v>
      </c>
      <c r="G6" s="14" t="s">
        <v>4</v>
      </c>
      <c r="H6" s="16">
        <v>8</v>
      </c>
      <c r="I6" s="14" t="s">
        <v>4</v>
      </c>
      <c r="J6" s="14" t="s">
        <v>62</v>
      </c>
      <c r="K6" s="50" t="s">
        <v>5</v>
      </c>
      <c r="L6" s="51">
        <f>(1/(COS(E24*PI()/180)))*D6*F6*H6</f>
        <v>1.0670479311039958</v>
      </c>
      <c r="M6" s="5" t="s">
        <v>12</v>
      </c>
      <c r="N6" s="5"/>
      <c r="O6" s="5"/>
      <c r="P6" s="12"/>
    </row>
    <row r="7" spans="1:16" ht="12.75">
      <c r="A7" s="13"/>
      <c r="B7" s="5"/>
      <c r="C7" s="5"/>
      <c r="D7" s="5"/>
      <c r="E7" s="19" t="s">
        <v>14</v>
      </c>
      <c r="F7" s="19"/>
      <c r="G7" s="19"/>
      <c r="H7" s="5"/>
      <c r="I7" s="19"/>
      <c r="J7" s="5"/>
      <c r="K7" s="5" t="s">
        <v>5</v>
      </c>
      <c r="L7" s="6">
        <f>SUM(L4:L6)</f>
        <v>2.9427181224977383</v>
      </c>
      <c r="M7" s="5" t="s">
        <v>6</v>
      </c>
      <c r="N7" s="5" t="s">
        <v>5</v>
      </c>
      <c r="O7" s="20">
        <f>L7*1000</f>
        <v>2942.7181224977385</v>
      </c>
      <c r="P7" s="12" t="s">
        <v>7</v>
      </c>
    </row>
    <row r="8" spans="1:16" ht="13.5" thickBot="1">
      <c r="A8" s="21"/>
      <c r="B8" s="22"/>
      <c r="C8" s="22"/>
      <c r="D8" s="22"/>
      <c r="E8" s="22"/>
      <c r="F8" s="22"/>
      <c r="G8" s="35"/>
      <c r="H8" s="22"/>
      <c r="I8" s="35"/>
      <c r="J8" s="22"/>
      <c r="K8" s="22"/>
      <c r="L8" s="36"/>
      <c r="M8" s="22"/>
      <c r="N8" s="22"/>
      <c r="O8" s="37"/>
      <c r="P8" s="23"/>
    </row>
    <row r="9" spans="1:16" ht="12.75">
      <c r="A9" s="11" t="s">
        <v>59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2"/>
    </row>
    <row r="10" spans="1:16" ht="12.75">
      <c r="A10" s="13"/>
      <c r="B10" s="14" t="s">
        <v>1</v>
      </c>
      <c r="C10" s="14"/>
      <c r="D10" s="14" t="s">
        <v>11</v>
      </c>
      <c r="E10" s="14"/>
      <c r="F10" s="14" t="s">
        <v>53</v>
      </c>
      <c r="G10" s="14"/>
      <c r="H10" s="14" t="s">
        <v>3</v>
      </c>
      <c r="I10" s="14"/>
      <c r="J10" s="14" t="s">
        <v>55</v>
      </c>
      <c r="K10" s="5"/>
      <c r="L10" s="5"/>
      <c r="M10" s="5"/>
      <c r="N10" s="5"/>
      <c r="O10" s="5"/>
      <c r="P10" s="12"/>
    </row>
    <row r="11" spans="1:16" ht="12.75">
      <c r="A11" s="13"/>
      <c r="B11" s="14"/>
      <c r="C11" s="14"/>
      <c r="D11" s="14" t="s">
        <v>8</v>
      </c>
      <c r="E11" s="14"/>
      <c r="F11" s="14"/>
      <c r="G11" s="14"/>
      <c r="H11" s="14" t="s">
        <v>9</v>
      </c>
      <c r="I11" s="14"/>
      <c r="J11" s="14"/>
      <c r="K11" s="5"/>
      <c r="L11" s="5"/>
      <c r="M11" s="5"/>
      <c r="N11" s="5"/>
      <c r="O11" s="5"/>
      <c r="P11" s="12"/>
    </row>
    <row r="12" spans="1:16" ht="12.75">
      <c r="A12" s="13" t="s">
        <v>43</v>
      </c>
      <c r="B12" s="5"/>
      <c r="C12" s="5"/>
      <c r="D12" s="14">
        <v>0.015</v>
      </c>
      <c r="E12" s="14" t="s">
        <v>4</v>
      </c>
      <c r="F12" s="14"/>
      <c r="G12" s="5"/>
      <c r="H12" s="16">
        <v>20</v>
      </c>
      <c r="I12" s="14"/>
      <c r="J12" s="16"/>
      <c r="K12" s="5" t="s">
        <v>5</v>
      </c>
      <c r="L12" s="6">
        <f>D12*H12</f>
        <v>0.3</v>
      </c>
      <c r="M12" s="5" t="s">
        <v>6</v>
      </c>
      <c r="N12" s="5"/>
      <c r="O12" s="5"/>
      <c r="P12" s="12"/>
    </row>
    <row r="13" spans="1:16" ht="12.75">
      <c r="A13" s="13" t="s">
        <v>54</v>
      </c>
      <c r="B13" s="14"/>
      <c r="C13" s="14"/>
      <c r="D13" s="14"/>
      <c r="E13" s="15"/>
      <c r="F13" s="14"/>
      <c r="G13" s="14"/>
      <c r="H13" s="16"/>
      <c r="I13" s="14"/>
      <c r="J13" s="14"/>
      <c r="K13" s="17" t="s">
        <v>5</v>
      </c>
      <c r="L13" s="6">
        <v>0.7</v>
      </c>
      <c r="M13" s="5" t="s">
        <v>12</v>
      </c>
      <c r="N13" s="5"/>
      <c r="O13" s="18"/>
      <c r="P13" s="12"/>
    </row>
    <row r="14" spans="1:16" ht="12.75">
      <c r="A14" s="13"/>
      <c r="B14" s="5"/>
      <c r="C14" s="5"/>
      <c r="D14" s="5"/>
      <c r="E14" s="5"/>
      <c r="F14" s="5"/>
      <c r="G14" s="19"/>
      <c r="H14" s="5"/>
      <c r="I14" s="19"/>
      <c r="J14" s="5"/>
      <c r="K14" s="5"/>
      <c r="L14" s="6"/>
      <c r="M14" s="5"/>
      <c r="N14" s="5"/>
      <c r="O14" s="20"/>
      <c r="P14" s="12"/>
    </row>
    <row r="15" spans="1:16" ht="12.75">
      <c r="A15" s="11" t="s">
        <v>44</v>
      </c>
      <c r="B15" s="5"/>
      <c r="C15" s="5"/>
      <c r="D15" s="5"/>
      <c r="E15" s="5"/>
      <c r="F15" s="5"/>
      <c r="G15" s="19"/>
      <c r="H15" s="5"/>
      <c r="I15" s="19"/>
      <c r="J15" s="5"/>
      <c r="K15" s="5"/>
      <c r="L15" s="6"/>
      <c r="M15" s="5"/>
      <c r="N15" s="5"/>
      <c r="O15" s="20"/>
      <c r="P15" s="12"/>
    </row>
    <row r="16" spans="1:16" ht="12.75">
      <c r="A16" s="13" t="s">
        <v>36</v>
      </c>
      <c r="B16" s="5"/>
      <c r="C16" s="5"/>
      <c r="D16" s="14"/>
      <c r="E16" s="49"/>
      <c r="F16" s="39">
        <v>0.6</v>
      </c>
      <c r="G16" s="14" t="s">
        <v>4</v>
      </c>
      <c r="H16" s="14"/>
      <c r="I16" s="14"/>
      <c r="J16" s="14" t="s">
        <v>62</v>
      </c>
      <c r="K16" s="14" t="s">
        <v>5</v>
      </c>
      <c r="L16" s="6">
        <f>(1/(COS(E24*PI()/180)))*F16</f>
        <v>0.6252233971312474</v>
      </c>
      <c r="M16" s="5" t="s">
        <v>6</v>
      </c>
      <c r="N16" s="5"/>
      <c r="O16" s="20"/>
      <c r="P16" s="12"/>
    </row>
    <row r="17" spans="1:16" ht="12.75">
      <c r="A17" s="13" t="s">
        <v>45</v>
      </c>
      <c r="B17" s="5"/>
      <c r="C17" s="5"/>
      <c r="D17" s="5"/>
      <c r="E17" s="49"/>
      <c r="F17" s="39">
        <v>0.3</v>
      </c>
      <c r="G17" s="14" t="s">
        <v>4</v>
      </c>
      <c r="H17" s="14"/>
      <c r="I17" s="14"/>
      <c r="J17" s="14" t="s">
        <v>62</v>
      </c>
      <c r="K17" s="14" t="s">
        <v>5</v>
      </c>
      <c r="L17" s="6">
        <f>(1/(COS(E24*PI()/180)))*F17</f>
        <v>0.3126116985656237</v>
      </c>
      <c r="M17" s="5" t="s">
        <v>12</v>
      </c>
      <c r="N17" s="5"/>
      <c r="O17" s="20"/>
      <c r="P17" s="12"/>
    </row>
    <row r="18" spans="1:16" ht="13.5" thickBot="1">
      <c r="A18" s="13" t="s">
        <v>46</v>
      </c>
      <c r="B18" s="5"/>
      <c r="C18" s="5"/>
      <c r="D18" s="14">
        <v>0.02</v>
      </c>
      <c r="E18" s="14" t="s">
        <v>4</v>
      </c>
      <c r="F18" s="14"/>
      <c r="G18" s="14"/>
      <c r="H18" s="16">
        <v>21</v>
      </c>
      <c r="I18" s="14" t="s">
        <v>4</v>
      </c>
      <c r="J18" s="14" t="s">
        <v>62</v>
      </c>
      <c r="K18" s="33" t="s">
        <v>5</v>
      </c>
      <c r="L18" s="36">
        <f>(1/(COS(E24*PI()/180)))*H18*D18</f>
        <v>0.4376563779918732</v>
      </c>
      <c r="M18" s="5" t="s">
        <v>12</v>
      </c>
      <c r="N18" s="5"/>
      <c r="O18" s="20"/>
      <c r="P18" s="12"/>
    </row>
    <row r="19" spans="1:16" ht="12.75">
      <c r="A19" s="13"/>
      <c r="B19" s="5"/>
      <c r="C19" s="5"/>
      <c r="D19" s="5"/>
      <c r="E19" s="5"/>
      <c r="F19" s="5"/>
      <c r="G19" s="5"/>
      <c r="H19" s="5"/>
      <c r="I19" s="5"/>
      <c r="J19" s="5"/>
      <c r="K19" s="14"/>
      <c r="L19" s="5"/>
      <c r="M19" s="5"/>
      <c r="N19" s="5"/>
      <c r="O19" s="5"/>
      <c r="P19" s="12"/>
    </row>
    <row r="20" spans="1:22" ht="12.75">
      <c r="A20" s="11" t="s">
        <v>57</v>
      </c>
      <c r="B20" s="5"/>
      <c r="C20" s="5"/>
      <c r="D20" s="5"/>
      <c r="E20" s="19"/>
      <c r="F20" s="5"/>
      <c r="G20" s="5"/>
      <c r="H20" s="5"/>
      <c r="I20" s="5"/>
      <c r="J20" s="5"/>
      <c r="K20" s="14"/>
      <c r="L20" s="6"/>
      <c r="M20" s="5"/>
      <c r="N20" s="5"/>
      <c r="O20" s="5"/>
      <c r="P20" s="12"/>
      <c r="Q20" s="30">
        <v>1</v>
      </c>
      <c r="R20" s="3"/>
      <c r="S20" t="s">
        <v>5</v>
      </c>
      <c r="T20" s="30">
        <v>1</v>
      </c>
      <c r="U20" t="s">
        <v>5</v>
      </c>
      <c r="V20" s="40" t="e">
        <f>T20/#REF!</f>
        <v>#REF!</v>
      </c>
    </row>
    <row r="21" spans="1:16" s="45" customFormat="1" ht="12.75">
      <c r="A21" s="27" t="s">
        <v>60</v>
      </c>
      <c r="B21" s="38"/>
      <c r="C21" s="38"/>
      <c r="D21" s="38"/>
      <c r="E21" s="41">
        <v>3.14</v>
      </c>
      <c r="F21" s="38" t="s">
        <v>8</v>
      </c>
      <c r="G21" s="38"/>
      <c r="H21" s="46"/>
      <c r="I21" s="38"/>
      <c r="J21" s="46"/>
      <c r="K21" s="42"/>
      <c r="L21" s="43"/>
      <c r="M21" s="38"/>
      <c r="N21" s="38"/>
      <c r="O21" s="38"/>
      <c r="P21" s="44"/>
    </row>
    <row r="22" spans="1:16" s="45" customFormat="1" ht="12.75">
      <c r="A22" s="27" t="s">
        <v>61</v>
      </c>
      <c r="B22" s="38"/>
      <c r="C22" s="38"/>
      <c r="D22" s="38"/>
      <c r="E22" s="41">
        <v>0.92</v>
      </c>
      <c r="F22" s="38"/>
      <c r="G22" s="38"/>
      <c r="H22" s="46"/>
      <c r="I22" s="38"/>
      <c r="J22" s="46"/>
      <c r="K22" s="42"/>
      <c r="L22" s="43"/>
      <c r="M22" s="38"/>
      <c r="N22" s="38"/>
      <c r="O22" s="38"/>
      <c r="P22" s="44"/>
    </row>
    <row r="23" spans="1:20" s="45" customFormat="1" ht="12.75">
      <c r="A23" s="27" t="s">
        <v>47</v>
      </c>
      <c r="B23" s="38"/>
      <c r="C23" s="38"/>
      <c r="D23" s="38"/>
      <c r="E23" s="48">
        <f>(E22/E21)*100</f>
        <v>29.29936305732484</v>
      </c>
      <c r="F23" s="38" t="s">
        <v>48</v>
      </c>
      <c r="G23" s="38"/>
      <c r="H23" s="38"/>
      <c r="I23" s="38"/>
      <c r="J23" s="38"/>
      <c r="K23" s="42"/>
      <c r="L23" s="43"/>
      <c r="M23" s="38"/>
      <c r="N23" s="38"/>
      <c r="O23" s="38"/>
      <c r="P23" s="44"/>
      <c r="T23" s="45" t="s">
        <v>56</v>
      </c>
    </row>
    <row r="24" spans="1:16" s="45" customFormat="1" ht="12.75">
      <c r="A24" s="27" t="s">
        <v>49</v>
      </c>
      <c r="B24" s="38"/>
      <c r="C24" s="38"/>
      <c r="D24" s="38"/>
      <c r="E24" s="48">
        <f>(ATAN(E23/100))*180/PI()</f>
        <v>16.330248413654775</v>
      </c>
      <c r="F24" s="47" t="s">
        <v>37</v>
      </c>
      <c r="G24" s="38"/>
      <c r="H24" s="38"/>
      <c r="I24" s="38"/>
      <c r="J24" s="38"/>
      <c r="K24" s="42"/>
      <c r="L24" s="43"/>
      <c r="M24" s="38"/>
      <c r="N24" s="38"/>
      <c r="O24" s="38"/>
      <c r="P24" s="44"/>
    </row>
    <row r="25" spans="1:16" ht="12.75">
      <c r="A25" s="13"/>
      <c r="B25" s="14"/>
      <c r="C25" s="14"/>
      <c r="D25" s="16"/>
      <c r="E25" s="14"/>
      <c r="F25" s="14"/>
      <c r="G25" s="14"/>
      <c r="H25" s="16"/>
      <c r="I25" s="14"/>
      <c r="J25" s="16"/>
      <c r="K25" s="5"/>
      <c r="L25" s="6"/>
      <c r="M25" s="5"/>
      <c r="N25" s="5"/>
      <c r="O25" s="5"/>
      <c r="P25" s="12"/>
    </row>
    <row r="26" spans="1:16" ht="12.75">
      <c r="A26" s="13"/>
      <c r="B26" s="5"/>
      <c r="C26" s="5"/>
      <c r="D26" s="19" t="s">
        <v>50</v>
      </c>
      <c r="E26" s="19"/>
      <c r="F26" s="19"/>
      <c r="G26" s="19"/>
      <c r="H26" s="5"/>
      <c r="I26" s="19"/>
      <c r="J26" s="5"/>
      <c r="K26" s="14" t="s">
        <v>5</v>
      </c>
      <c r="L26" s="6">
        <f>SUM(L12:L18)</f>
        <v>2.3754914736887445</v>
      </c>
      <c r="M26" s="5" t="s">
        <v>6</v>
      </c>
      <c r="N26" s="5" t="s">
        <v>5</v>
      </c>
      <c r="O26" s="20">
        <f>L26*1000</f>
        <v>2375.4914736887445</v>
      </c>
      <c r="P26" s="12" t="s">
        <v>7</v>
      </c>
    </row>
    <row r="27" spans="1:16" ht="12.75">
      <c r="A27" s="13"/>
      <c r="B27" s="5"/>
      <c r="C27" s="5"/>
      <c r="D27" s="5"/>
      <c r="E27" s="19"/>
      <c r="F27" s="19"/>
      <c r="G27" s="19"/>
      <c r="H27" s="5"/>
      <c r="I27" s="19"/>
      <c r="J27" s="5"/>
      <c r="K27" s="5"/>
      <c r="L27" s="6"/>
      <c r="M27" s="5"/>
      <c r="N27" s="5"/>
      <c r="O27" s="20"/>
      <c r="P27" s="12"/>
    </row>
    <row r="28" spans="1:16" ht="12.75">
      <c r="A28" s="13"/>
      <c r="B28" s="5"/>
      <c r="C28" s="5"/>
      <c r="D28" s="19" t="s">
        <v>72</v>
      </c>
      <c r="E28" s="19"/>
      <c r="F28" s="5"/>
      <c r="G28" s="5"/>
      <c r="H28" s="5"/>
      <c r="I28" s="5"/>
      <c r="J28" s="5"/>
      <c r="K28" s="14" t="s">
        <v>5</v>
      </c>
      <c r="L28" s="6">
        <v>0.6</v>
      </c>
      <c r="M28" s="5" t="s">
        <v>6</v>
      </c>
      <c r="N28" s="5"/>
      <c r="O28" s="5"/>
      <c r="P28" s="12"/>
    </row>
    <row r="29" spans="1:16" ht="12.75">
      <c r="A29" s="13"/>
      <c r="B29" s="5"/>
      <c r="C29" s="5"/>
      <c r="D29" s="5"/>
      <c r="E29" s="19"/>
      <c r="F29" s="5"/>
      <c r="G29" s="5"/>
      <c r="H29" s="5"/>
      <c r="I29" s="5"/>
      <c r="J29" s="5"/>
      <c r="K29" s="14"/>
      <c r="L29" s="6"/>
      <c r="M29" s="5"/>
      <c r="N29" s="5"/>
      <c r="O29" s="5"/>
      <c r="P29" s="12"/>
    </row>
    <row r="30" spans="1:16" ht="13.5" thickBot="1">
      <c r="A30" s="21"/>
      <c r="B30" s="22"/>
      <c r="C30" s="22"/>
      <c r="D30" s="35" t="s">
        <v>51</v>
      </c>
      <c r="E30" s="35"/>
      <c r="F30" s="22"/>
      <c r="G30" s="22"/>
      <c r="H30" s="22"/>
      <c r="I30" s="22"/>
      <c r="J30" s="22"/>
      <c r="K30" s="22"/>
      <c r="L30" s="36">
        <f>L28+L26+L7</f>
        <v>5.9182095961864825</v>
      </c>
      <c r="M30" s="22" t="s">
        <v>6</v>
      </c>
      <c r="N30" s="22" t="s">
        <v>5</v>
      </c>
      <c r="O30" s="37">
        <f>L30*1000</f>
        <v>5918.2095961864825</v>
      </c>
      <c r="P30" s="23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16.7109375" style="0" customWidth="1"/>
    <col min="2" max="2" width="8.7109375" style="0" customWidth="1"/>
    <col min="3" max="3" width="4.7109375" style="0" customWidth="1"/>
    <col min="4" max="4" width="16.7109375" style="0" customWidth="1"/>
    <col min="5" max="5" width="4.7109375" style="0" customWidth="1"/>
    <col min="6" max="6" width="8.7109375" style="0" customWidth="1"/>
    <col min="7" max="7" width="4.7109375" style="0" customWidth="1"/>
    <col min="8" max="8" width="12.7109375" style="0" customWidth="1"/>
    <col min="9" max="9" width="4.7109375" style="0" customWidth="1"/>
    <col min="10" max="10" width="6.7109375" style="0" customWidth="1"/>
    <col min="12" max="12" width="4.7109375" style="0" customWidth="1"/>
    <col min="13" max="13" width="6.7109375" style="0" customWidth="1"/>
  </cols>
  <sheetData>
    <row r="1" spans="1:14" ht="12.75">
      <c r="A1" s="24" t="s">
        <v>29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2.75">
      <c r="A2" s="27" t="s">
        <v>64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"/>
    </row>
    <row r="3" spans="1:14" ht="12.75">
      <c r="A3" s="13"/>
      <c r="B3" s="14" t="s">
        <v>1</v>
      </c>
      <c r="C3" s="14"/>
      <c r="D3" s="14" t="s">
        <v>11</v>
      </c>
      <c r="E3" s="14"/>
      <c r="F3" s="14" t="s">
        <v>2</v>
      </c>
      <c r="G3" s="14"/>
      <c r="H3" s="14" t="s">
        <v>3</v>
      </c>
      <c r="I3" s="5"/>
      <c r="J3" s="5"/>
      <c r="K3" s="5"/>
      <c r="L3" s="5"/>
      <c r="M3" s="5"/>
      <c r="N3" s="12"/>
    </row>
    <row r="4" spans="1:14" ht="12.75">
      <c r="A4" s="13"/>
      <c r="B4" s="14"/>
      <c r="C4" s="14"/>
      <c r="D4" s="14" t="s">
        <v>8</v>
      </c>
      <c r="E4" s="14"/>
      <c r="F4" s="14" t="s">
        <v>8</v>
      </c>
      <c r="G4" s="14"/>
      <c r="H4" s="14" t="s">
        <v>9</v>
      </c>
      <c r="I4" s="5"/>
      <c r="J4" s="5"/>
      <c r="K4" s="5"/>
      <c r="L4" s="5"/>
      <c r="M4" s="5"/>
      <c r="N4" s="12"/>
    </row>
    <row r="5" spans="1:14" ht="12.75">
      <c r="A5" s="13"/>
      <c r="B5" s="14"/>
      <c r="C5" s="14"/>
      <c r="D5" s="14">
        <v>0.16</v>
      </c>
      <c r="E5" s="15" t="s">
        <v>4</v>
      </c>
      <c r="F5" s="16">
        <v>0.28</v>
      </c>
      <c r="G5" s="14"/>
      <c r="H5" s="16">
        <v>7</v>
      </c>
      <c r="I5" s="14" t="s">
        <v>4</v>
      </c>
      <c r="J5" s="6"/>
      <c r="K5" s="5"/>
      <c r="L5" s="5"/>
      <c r="M5" s="5"/>
      <c r="N5" s="12"/>
    </row>
    <row r="6" spans="1:14" ht="12.75">
      <c r="A6" s="13"/>
      <c r="B6" s="18" t="s">
        <v>21</v>
      </c>
      <c r="C6" s="5"/>
      <c r="D6" s="14" t="s">
        <v>23</v>
      </c>
      <c r="E6" s="5"/>
      <c r="F6" s="5"/>
      <c r="G6" s="5"/>
      <c r="H6" s="5"/>
      <c r="I6" s="17"/>
      <c r="J6" s="6"/>
      <c r="K6" s="5"/>
      <c r="L6" s="5"/>
      <c r="M6" s="5"/>
      <c r="N6" s="12"/>
    </row>
    <row r="7" spans="1:14" ht="12.75">
      <c r="A7" s="13"/>
      <c r="B7" s="16">
        <v>1</v>
      </c>
      <c r="C7" s="14" t="s">
        <v>20</v>
      </c>
      <c r="D7" s="16">
        <v>1.55</v>
      </c>
      <c r="E7" s="14" t="s">
        <v>5</v>
      </c>
      <c r="F7" s="28"/>
      <c r="G7" s="14"/>
      <c r="H7" s="16"/>
      <c r="I7" s="14" t="s">
        <v>5</v>
      </c>
      <c r="J7" s="29">
        <f>D5*F5*H5*(B7/D7)</f>
        <v>0.20232258064516132</v>
      </c>
      <c r="K7" s="5" t="s">
        <v>6</v>
      </c>
      <c r="L7" s="5"/>
      <c r="M7" s="20"/>
      <c r="N7" s="12"/>
    </row>
    <row r="8" spans="1:14" ht="12.75">
      <c r="A8" s="13"/>
      <c r="B8" s="14"/>
      <c r="C8" s="14"/>
      <c r="D8" s="14"/>
      <c r="E8" s="15"/>
      <c r="F8" s="16"/>
      <c r="G8" s="14"/>
      <c r="H8" s="16"/>
      <c r="I8" s="17"/>
      <c r="J8" s="6"/>
      <c r="K8" s="5"/>
      <c r="L8" s="5"/>
      <c r="M8" s="5"/>
      <c r="N8" s="12"/>
    </row>
    <row r="9" spans="1:14" ht="12.75">
      <c r="A9" s="27" t="s">
        <v>65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12"/>
    </row>
    <row r="10" spans="1:14" ht="12.75">
      <c r="A10" s="13"/>
      <c r="B10" s="14" t="s">
        <v>1</v>
      </c>
      <c r="C10" s="14"/>
      <c r="D10" s="14" t="s">
        <v>11</v>
      </c>
      <c r="E10" s="14"/>
      <c r="F10" s="14" t="s">
        <v>2</v>
      </c>
      <c r="G10" s="14"/>
      <c r="H10" s="14" t="s">
        <v>3</v>
      </c>
      <c r="I10" s="5"/>
      <c r="J10" s="5"/>
      <c r="K10" s="5"/>
      <c r="L10" s="5"/>
      <c r="M10" s="5"/>
      <c r="N10" s="12"/>
    </row>
    <row r="11" spans="1:14" ht="12.75">
      <c r="A11" s="13"/>
      <c r="B11" s="14"/>
      <c r="C11" s="14"/>
      <c r="D11" s="14" t="s">
        <v>8</v>
      </c>
      <c r="E11" s="14"/>
      <c r="F11" s="14" t="s">
        <v>8</v>
      </c>
      <c r="G11" s="14"/>
      <c r="H11" s="14" t="s">
        <v>9</v>
      </c>
      <c r="I11" s="5"/>
      <c r="J11" s="5"/>
      <c r="K11" s="5"/>
      <c r="L11" s="5"/>
      <c r="M11" s="5"/>
      <c r="N11" s="12"/>
    </row>
    <row r="12" spans="1:14" ht="12.75">
      <c r="A12" s="13"/>
      <c r="B12" s="14"/>
      <c r="C12" s="14"/>
      <c r="D12" s="16">
        <v>0.1</v>
      </c>
      <c r="E12" s="15" t="s">
        <v>4</v>
      </c>
      <c r="F12" s="16">
        <v>0.1</v>
      </c>
      <c r="G12" s="14"/>
      <c r="H12" s="16">
        <v>7</v>
      </c>
      <c r="I12" s="14" t="s">
        <v>4</v>
      </c>
      <c r="J12" s="6"/>
      <c r="K12" s="5"/>
      <c r="L12" s="5"/>
      <c r="M12" s="5"/>
      <c r="N12" s="12"/>
    </row>
    <row r="13" spans="1:14" ht="12.75">
      <c r="A13" s="13"/>
      <c r="B13" s="18" t="s">
        <v>21</v>
      </c>
      <c r="C13" s="5"/>
      <c r="D13" s="14" t="s">
        <v>23</v>
      </c>
      <c r="E13" s="5"/>
      <c r="F13" s="5"/>
      <c r="G13" s="5"/>
      <c r="H13" s="5"/>
      <c r="I13" s="17"/>
      <c r="J13" s="6"/>
      <c r="K13" s="5"/>
      <c r="L13" s="5"/>
      <c r="M13" s="5"/>
      <c r="N13" s="12"/>
    </row>
    <row r="14" spans="1:14" ht="12.75">
      <c r="A14" s="13"/>
      <c r="B14" s="16">
        <v>1</v>
      </c>
      <c r="C14" s="14" t="s">
        <v>20</v>
      </c>
      <c r="D14" s="16">
        <v>0.51</v>
      </c>
      <c r="E14" s="14" t="s">
        <v>5</v>
      </c>
      <c r="F14" s="28"/>
      <c r="G14" s="14"/>
      <c r="H14" s="16"/>
      <c r="I14" s="14" t="s">
        <v>5</v>
      </c>
      <c r="J14" s="29">
        <f>D12*F12*H12*(B14/D14)</f>
        <v>0.13725490196078433</v>
      </c>
      <c r="K14" s="5" t="s">
        <v>6</v>
      </c>
      <c r="L14" s="5"/>
      <c r="M14" s="20"/>
      <c r="N14" s="12"/>
    </row>
    <row r="15" spans="1:14" ht="12.75">
      <c r="A15" s="13"/>
      <c r="B15" s="14" t="s">
        <v>1</v>
      </c>
      <c r="C15" s="14"/>
      <c r="D15" s="14" t="s">
        <v>11</v>
      </c>
      <c r="E15" s="14"/>
      <c r="F15" s="14" t="s">
        <v>2</v>
      </c>
      <c r="G15" s="14"/>
      <c r="H15" s="14" t="s">
        <v>3</v>
      </c>
      <c r="I15" s="5"/>
      <c r="J15" s="5"/>
      <c r="K15" s="5"/>
      <c r="L15" s="5"/>
      <c r="M15" s="20"/>
      <c r="N15" s="12"/>
    </row>
    <row r="16" spans="1:14" ht="12.75">
      <c r="A16" s="13"/>
      <c r="B16" s="14"/>
      <c r="C16" s="14"/>
      <c r="D16" s="14" t="s">
        <v>8</v>
      </c>
      <c r="E16" s="14"/>
      <c r="F16" s="14" t="s">
        <v>8</v>
      </c>
      <c r="G16" s="14"/>
      <c r="H16" s="14" t="s">
        <v>9</v>
      </c>
      <c r="I16" s="5"/>
      <c r="J16" s="5"/>
      <c r="K16" s="5"/>
      <c r="L16" s="5"/>
      <c r="M16" s="20"/>
      <c r="N16" s="12"/>
    </row>
    <row r="17" spans="1:14" ht="12.75">
      <c r="A17" s="13" t="s">
        <v>30</v>
      </c>
      <c r="B17" s="14"/>
      <c r="C17" s="14"/>
      <c r="D17" s="14">
        <v>0.025</v>
      </c>
      <c r="E17" s="15" t="s">
        <v>4</v>
      </c>
      <c r="F17" s="16"/>
      <c r="G17" s="14"/>
      <c r="H17" s="16">
        <v>7</v>
      </c>
      <c r="I17" s="32" t="s">
        <v>5</v>
      </c>
      <c r="J17" s="29">
        <f>D17*H17</f>
        <v>0.17500000000000002</v>
      </c>
      <c r="K17" s="5" t="s">
        <v>6</v>
      </c>
      <c r="L17" s="5"/>
      <c r="M17" s="20"/>
      <c r="N17" s="12"/>
    </row>
    <row r="18" spans="1:14" ht="12.75">
      <c r="A18" s="13" t="s">
        <v>31</v>
      </c>
      <c r="B18" s="16"/>
      <c r="C18" s="14"/>
      <c r="D18" s="16"/>
      <c r="E18" s="5"/>
      <c r="F18" s="28"/>
      <c r="G18" s="14"/>
      <c r="H18" s="16"/>
      <c r="I18" s="30"/>
      <c r="J18" s="31"/>
      <c r="K18" s="5"/>
      <c r="L18" s="5"/>
      <c r="M18" s="5"/>
      <c r="N18" s="12"/>
    </row>
    <row r="19" spans="1:14" ht="12.75">
      <c r="A19" s="13"/>
      <c r="B19" s="5"/>
      <c r="C19" s="5"/>
      <c r="D19" s="19" t="s">
        <v>14</v>
      </c>
      <c r="E19" s="19"/>
      <c r="F19" s="19"/>
      <c r="G19" s="19"/>
      <c r="H19" s="5"/>
      <c r="I19" s="14" t="s">
        <v>5</v>
      </c>
      <c r="J19" s="29">
        <f>SUM(J7:J17)</f>
        <v>0.5145774826059457</v>
      </c>
      <c r="K19" s="5" t="s">
        <v>6</v>
      </c>
      <c r="L19" s="5" t="s">
        <v>5</v>
      </c>
      <c r="M19" s="20">
        <f>J19*1000</f>
        <v>514.5774826059458</v>
      </c>
      <c r="N19" s="12" t="s">
        <v>7</v>
      </c>
    </row>
    <row r="20" spans="1:14" ht="12.75">
      <c r="A20" s="13"/>
      <c r="B20" s="5"/>
      <c r="C20" s="5"/>
      <c r="D20" s="5"/>
      <c r="E20" s="5"/>
      <c r="F20" s="5"/>
      <c r="G20" s="19"/>
      <c r="H20" s="5"/>
      <c r="I20" s="5"/>
      <c r="J20" s="6"/>
      <c r="K20" s="5"/>
      <c r="L20" s="5"/>
      <c r="M20" s="20"/>
      <c r="N20" s="12"/>
    </row>
    <row r="21" spans="1:14" ht="12.75">
      <c r="A21" s="13" t="s">
        <v>40</v>
      </c>
      <c r="B21" s="5"/>
      <c r="C21" s="5"/>
      <c r="D21" s="5"/>
      <c r="E21" s="14"/>
      <c r="F21" s="5"/>
      <c r="G21" s="5"/>
      <c r="H21" s="16"/>
      <c r="I21" s="14" t="s">
        <v>5</v>
      </c>
      <c r="J21" s="6">
        <v>0.8</v>
      </c>
      <c r="K21" s="5" t="s">
        <v>6</v>
      </c>
      <c r="L21" s="5"/>
      <c r="M21" s="20"/>
      <c r="N21" s="12"/>
    </row>
    <row r="22" spans="1:14" ht="12.75">
      <c r="A22" s="13" t="s">
        <v>39</v>
      </c>
      <c r="B22" s="5"/>
      <c r="C22" s="5"/>
      <c r="D22" s="14">
        <v>0.02</v>
      </c>
      <c r="E22" s="14" t="s">
        <v>4</v>
      </c>
      <c r="F22" s="5"/>
      <c r="G22" s="5"/>
      <c r="H22" s="16">
        <v>21</v>
      </c>
      <c r="I22" s="33" t="s">
        <v>5</v>
      </c>
      <c r="J22" s="34">
        <f>H22*D22</f>
        <v>0.42</v>
      </c>
      <c r="K22" s="5" t="s">
        <v>12</v>
      </c>
      <c r="L22" s="5"/>
      <c r="M22" s="20"/>
      <c r="N22" s="12"/>
    </row>
    <row r="23" spans="1:14" ht="12.75">
      <c r="A23" s="13" t="s">
        <v>38</v>
      </c>
      <c r="B23" s="5"/>
      <c r="C23" s="5"/>
      <c r="D23" s="14">
        <v>0.04</v>
      </c>
      <c r="E23" s="14" t="s">
        <v>4</v>
      </c>
      <c r="F23" s="5"/>
      <c r="G23" s="5"/>
      <c r="H23" s="16">
        <v>25</v>
      </c>
      <c r="I23" s="30" t="s">
        <v>5</v>
      </c>
      <c r="J23" s="4">
        <f>D23*H23</f>
        <v>1</v>
      </c>
      <c r="K23" s="5" t="s">
        <v>12</v>
      </c>
      <c r="L23" s="5"/>
      <c r="M23" s="5"/>
      <c r="N23" s="12"/>
    </row>
    <row r="24" spans="1:14" ht="12.75">
      <c r="A24" s="13"/>
      <c r="B24" s="5"/>
      <c r="C24" s="5"/>
      <c r="D24" s="19" t="s">
        <v>15</v>
      </c>
      <c r="E24" s="19"/>
      <c r="F24" s="19"/>
      <c r="G24" s="19"/>
      <c r="H24" s="5"/>
      <c r="I24" s="14" t="s">
        <v>5</v>
      </c>
      <c r="J24" s="6">
        <f>SUM(J21:J23)</f>
        <v>2.2199999999999998</v>
      </c>
      <c r="K24" s="5" t="s">
        <v>6</v>
      </c>
      <c r="L24" s="5" t="s">
        <v>5</v>
      </c>
      <c r="M24" s="20">
        <f>J24*1000</f>
        <v>2219.9999999999995</v>
      </c>
      <c r="N24" s="12" t="s">
        <v>7</v>
      </c>
    </row>
    <row r="25" spans="1:14" ht="12.75">
      <c r="A25" s="13"/>
      <c r="B25" s="5"/>
      <c r="C25" s="5"/>
      <c r="D25" s="5"/>
      <c r="E25" s="5"/>
      <c r="F25" s="5"/>
      <c r="G25" s="5"/>
      <c r="H25" s="5"/>
      <c r="I25" s="14"/>
      <c r="J25" s="5"/>
      <c r="K25" s="5"/>
      <c r="L25" s="5"/>
      <c r="M25" s="5"/>
      <c r="N25" s="12"/>
    </row>
    <row r="26" spans="1:14" ht="12.75">
      <c r="A26" s="13"/>
      <c r="B26" s="5"/>
      <c r="C26" s="5"/>
      <c r="D26" s="5"/>
      <c r="E26" s="19" t="s">
        <v>16</v>
      </c>
      <c r="F26" s="5"/>
      <c r="G26" s="5"/>
      <c r="H26" s="5"/>
      <c r="I26" s="30" t="s">
        <v>5</v>
      </c>
      <c r="J26" s="4">
        <v>1.5</v>
      </c>
      <c r="K26" s="5" t="s">
        <v>6</v>
      </c>
      <c r="L26" s="5" t="s">
        <v>5</v>
      </c>
      <c r="M26" s="20">
        <f>J26*1000</f>
        <v>1500</v>
      </c>
      <c r="N26" s="12" t="s">
        <v>7</v>
      </c>
    </row>
    <row r="27" spans="1:14" ht="12.75">
      <c r="A27" s="13"/>
      <c r="B27" s="5"/>
      <c r="C27" s="5"/>
      <c r="D27" s="5"/>
      <c r="E27" s="19"/>
      <c r="F27" s="5"/>
      <c r="G27" s="5"/>
      <c r="H27" s="5"/>
      <c r="I27" s="14"/>
      <c r="J27" s="6"/>
      <c r="K27" s="5"/>
      <c r="L27" s="5"/>
      <c r="M27" s="5"/>
      <c r="N27" s="12"/>
    </row>
    <row r="28" spans="1:14" ht="12.75">
      <c r="A28" s="13"/>
      <c r="B28" s="5"/>
      <c r="C28" s="5"/>
      <c r="D28" s="5"/>
      <c r="E28" s="19" t="s">
        <v>17</v>
      </c>
      <c r="F28" s="5"/>
      <c r="G28" s="5"/>
      <c r="H28" s="5"/>
      <c r="I28" s="5"/>
      <c r="J28" s="6">
        <f>J26+J24+J19</f>
        <v>4.234577482605945</v>
      </c>
      <c r="K28" s="5" t="s">
        <v>6</v>
      </c>
      <c r="L28" s="5" t="s">
        <v>5</v>
      </c>
      <c r="M28" s="20">
        <f>J28*1000</f>
        <v>4234.577482605945</v>
      </c>
      <c r="N28" s="12" t="s">
        <v>7</v>
      </c>
    </row>
    <row r="29" spans="1:14" ht="13.5" thickBo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3"/>
    </row>
  </sheetData>
  <sheetProtection/>
  <printOptions gridLines="1"/>
  <pageMargins left="0.75" right="0.75" top="1" bottom="1" header="0.5" footer="0.5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K30" sqref="K30"/>
    </sheetView>
  </sheetViews>
  <sheetFormatPr defaultColWidth="9.140625" defaultRowHeight="12.75"/>
  <cols>
    <col min="1" max="1" width="18.28125" style="0" customWidth="1"/>
    <col min="2" max="2" width="8.7109375" style="0" customWidth="1"/>
    <col min="3" max="3" width="4.7109375" style="0" customWidth="1"/>
    <col min="4" max="4" width="16.7109375" style="0" customWidth="1"/>
    <col min="5" max="5" width="9.7109375" style="0" customWidth="1"/>
    <col min="6" max="6" width="8.7109375" style="0" customWidth="1"/>
    <col min="7" max="7" width="4.7109375" style="0" customWidth="1"/>
    <col min="8" max="8" width="12.7109375" style="0" customWidth="1"/>
    <col min="9" max="9" width="4.7109375" style="0" customWidth="1"/>
    <col min="10" max="10" width="21.421875" style="0" customWidth="1"/>
    <col min="11" max="11" width="4.7109375" style="0" customWidth="1"/>
    <col min="12" max="12" width="6.7109375" style="0" customWidth="1"/>
    <col min="14" max="14" width="4.7109375" style="0" customWidth="1"/>
    <col min="15" max="15" width="6.7109375" style="0" customWidth="1"/>
  </cols>
  <sheetData>
    <row r="1" spans="1:16" ht="12.75">
      <c r="A1" s="24" t="s">
        <v>35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/>
    </row>
    <row r="2" spans="1:16" ht="12.75">
      <c r="A2" s="27" t="s">
        <v>67</v>
      </c>
      <c r="B2" s="5"/>
      <c r="C2" s="5"/>
      <c r="D2" s="5"/>
      <c r="E2" s="5"/>
      <c r="F2" s="5"/>
      <c r="G2" s="5"/>
      <c r="H2" s="5"/>
      <c r="I2" s="5"/>
      <c r="J2" s="14" t="s">
        <v>55</v>
      </c>
      <c r="K2" s="5"/>
      <c r="L2" s="5"/>
      <c r="M2" s="5"/>
      <c r="N2" s="5"/>
      <c r="O2" s="5"/>
      <c r="P2" s="12"/>
    </row>
    <row r="3" spans="1:16" ht="12.75">
      <c r="A3" s="13"/>
      <c r="B3" s="14" t="s">
        <v>1</v>
      </c>
      <c r="C3" s="14"/>
      <c r="D3" s="14" t="s">
        <v>11</v>
      </c>
      <c r="E3" s="14"/>
      <c r="F3" s="14" t="s">
        <v>2</v>
      </c>
      <c r="G3" s="14"/>
      <c r="H3" s="14" t="s">
        <v>3</v>
      </c>
      <c r="I3" s="5"/>
      <c r="J3" s="14"/>
      <c r="K3" s="5"/>
      <c r="L3" s="5"/>
      <c r="M3" s="5"/>
      <c r="N3" s="5"/>
      <c r="O3" s="5"/>
      <c r="P3" s="12"/>
    </row>
    <row r="4" spans="1:16" ht="12.75">
      <c r="A4" s="13"/>
      <c r="B4" s="14"/>
      <c r="C4" s="14"/>
      <c r="D4" s="14" t="s">
        <v>8</v>
      </c>
      <c r="E4" s="14"/>
      <c r="F4" s="14" t="s">
        <v>8</v>
      </c>
      <c r="G4" s="14"/>
      <c r="H4" s="14" t="s">
        <v>9</v>
      </c>
      <c r="I4" s="5"/>
      <c r="J4" s="14"/>
      <c r="K4" s="5"/>
      <c r="L4" s="5"/>
      <c r="M4" s="5"/>
      <c r="N4" s="5"/>
      <c r="O4" s="5"/>
      <c r="P4" s="12"/>
    </row>
    <row r="5" spans="1:16" ht="12.75">
      <c r="A5" s="13"/>
      <c r="B5" s="14"/>
      <c r="C5" s="14"/>
      <c r="D5" s="14">
        <v>0.18</v>
      </c>
      <c r="E5" s="15" t="s">
        <v>4</v>
      </c>
      <c r="F5" s="16">
        <v>0.36</v>
      </c>
      <c r="G5" s="14"/>
      <c r="H5" s="16">
        <v>7</v>
      </c>
      <c r="I5" s="14" t="s">
        <v>4</v>
      </c>
      <c r="J5" s="14"/>
      <c r="K5" s="14"/>
      <c r="L5" s="29"/>
      <c r="M5" s="5"/>
      <c r="N5" s="5"/>
      <c r="O5" s="5"/>
      <c r="P5" s="12"/>
    </row>
    <row r="6" spans="1:16" ht="12.75">
      <c r="A6" s="13"/>
      <c r="B6" s="18" t="s">
        <v>21</v>
      </c>
      <c r="C6" s="5"/>
      <c r="D6" s="14" t="s">
        <v>23</v>
      </c>
      <c r="E6" s="5"/>
      <c r="F6" s="5"/>
      <c r="G6" s="5"/>
      <c r="H6" s="5"/>
      <c r="I6" s="17"/>
      <c r="J6" s="14"/>
      <c r="K6" s="17"/>
      <c r="L6" s="6"/>
      <c r="M6" s="5"/>
      <c r="N6" s="5"/>
      <c r="O6" s="5"/>
      <c r="P6" s="12"/>
    </row>
    <row r="7" spans="1:16" ht="12.75">
      <c r="A7" s="13"/>
      <c r="B7" s="16">
        <v>1</v>
      </c>
      <c r="C7" s="14" t="s">
        <v>20</v>
      </c>
      <c r="D7" s="16">
        <v>1.5</v>
      </c>
      <c r="E7" s="14" t="s">
        <v>4</v>
      </c>
      <c r="F7" s="28"/>
      <c r="G7" s="14"/>
      <c r="H7" s="16"/>
      <c r="I7" s="14"/>
      <c r="J7" s="14" t="s">
        <v>68</v>
      </c>
      <c r="K7" s="14" t="s">
        <v>5</v>
      </c>
      <c r="L7" s="29">
        <f>D5*F5*H5*(B7/D7)*(1/(COS(E34*PI()/180)))</f>
        <v>0.31568081318597396</v>
      </c>
      <c r="M7" s="5" t="s">
        <v>6</v>
      </c>
      <c r="N7" s="5"/>
      <c r="O7" s="20"/>
      <c r="P7" s="12"/>
    </row>
    <row r="8" spans="1:16" ht="12.75">
      <c r="A8" s="13"/>
      <c r="B8" s="14"/>
      <c r="C8" s="14"/>
      <c r="D8" s="14"/>
      <c r="E8" s="15"/>
      <c r="F8" s="16"/>
      <c r="G8" s="14"/>
      <c r="H8" s="16"/>
      <c r="I8" s="17"/>
      <c r="J8" s="5"/>
      <c r="K8" s="17"/>
      <c r="L8" s="6"/>
      <c r="M8" s="5"/>
      <c r="N8" s="5"/>
      <c r="O8" s="5"/>
      <c r="P8" s="12"/>
    </row>
    <row r="9" spans="1:16" ht="12.75">
      <c r="A9" s="27" t="s">
        <v>69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2"/>
    </row>
    <row r="10" spans="1:16" ht="12.75">
      <c r="A10" s="13"/>
      <c r="B10" s="14" t="s">
        <v>1</v>
      </c>
      <c r="C10" s="14"/>
      <c r="D10" s="14" t="s">
        <v>11</v>
      </c>
      <c r="E10" s="14"/>
      <c r="F10" s="14" t="s">
        <v>2</v>
      </c>
      <c r="G10" s="14"/>
      <c r="H10" s="14" t="s">
        <v>3</v>
      </c>
      <c r="I10" s="5"/>
      <c r="J10" s="14" t="s">
        <v>55</v>
      </c>
      <c r="K10" s="5"/>
      <c r="L10" s="5"/>
      <c r="M10" s="5"/>
      <c r="N10" s="5"/>
      <c r="O10" s="5"/>
      <c r="P10" s="12"/>
    </row>
    <row r="11" spans="1:16" ht="12.75">
      <c r="A11" s="13"/>
      <c r="B11" s="14"/>
      <c r="C11" s="14"/>
      <c r="D11" s="14" t="s">
        <v>8</v>
      </c>
      <c r="E11" s="14"/>
      <c r="F11" s="14" t="s">
        <v>8</v>
      </c>
      <c r="G11" s="14"/>
      <c r="H11" s="14" t="s">
        <v>9</v>
      </c>
      <c r="I11" s="5"/>
      <c r="J11" s="14"/>
      <c r="K11" s="5"/>
      <c r="L11" s="5"/>
      <c r="M11" s="5"/>
      <c r="N11" s="5"/>
      <c r="O11" s="5"/>
      <c r="P11" s="12"/>
    </row>
    <row r="12" spans="1:16" ht="12.75">
      <c r="A12" s="13"/>
      <c r="B12" s="14"/>
      <c r="C12" s="14"/>
      <c r="D12" s="16">
        <v>0.12</v>
      </c>
      <c r="E12" s="15" t="s">
        <v>4</v>
      </c>
      <c r="F12" s="16">
        <v>0.16</v>
      </c>
      <c r="G12" s="14"/>
      <c r="H12" s="16">
        <v>7</v>
      </c>
      <c r="I12" s="14" t="s">
        <v>4</v>
      </c>
      <c r="J12" s="16"/>
      <c r="K12" s="14"/>
      <c r="L12" s="6"/>
      <c r="M12" s="5"/>
      <c r="N12" s="5"/>
      <c r="O12" s="5"/>
      <c r="P12" s="12"/>
    </row>
    <row r="13" spans="1:16" ht="12.75">
      <c r="A13" s="13"/>
      <c r="B13" s="18" t="s">
        <v>21</v>
      </c>
      <c r="C13" s="5"/>
      <c r="D13" s="14" t="s">
        <v>23</v>
      </c>
      <c r="E13" s="5"/>
      <c r="F13" s="5"/>
      <c r="G13" s="5"/>
      <c r="H13" s="5"/>
      <c r="I13" s="17"/>
      <c r="J13" s="14"/>
      <c r="K13" s="17"/>
      <c r="L13" s="6"/>
      <c r="M13" s="5"/>
      <c r="N13" s="5"/>
      <c r="O13" s="5"/>
      <c r="P13" s="12"/>
    </row>
    <row r="14" spans="1:16" ht="12.75">
      <c r="A14" s="13"/>
      <c r="B14" s="16">
        <v>1</v>
      </c>
      <c r="C14" s="14" t="s">
        <v>20</v>
      </c>
      <c r="D14" s="16">
        <v>0.8</v>
      </c>
      <c r="E14" s="14" t="s">
        <v>4</v>
      </c>
      <c r="F14" s="28"/>
      <c r="G14" s="14"/>
      <c r="H14" s="16"/>
      <c r="I14" s="14"/>
      <c r="J14" s="14" t="s">
        <v>68</v>
      </c>
      <c r="K14" s="14" t="s">
        <v>5</v>
      </c>
      <c r="L14" s="29">
        <f>D12*F12*H12*(B14/D14)*(1/(COS(E34*PI()/180)))</f>
        <v>0.1753782295477633</v>
      </c>
      <c r="M14" s="5" t="s">
        <v>6</v>
      </c>
      <c r="N14" s="5"/>
      <c r="O14" s="20"/>
      <c r="P14" s="12"/>
    </row>
    <row r="15" spans="1:16" ht="12.75">
      <c r="A15" s="13"/>
      <c r="B15" s="14" t="s">
        <v>1</v>
      </c>
      <c r="C15" s="14"/>
      <c r="D15" s="14" t="s">
        <v>11</v>
      </c>
      <c r="E15" s="14"/>
      <c r="F15" s="14" t="s">
        <v>2</v>
      </c>
      <c r="G15" s="14"/>
      <c r="H15" s="14" t="s">
        <v>3</v>
      </c>
      <c r="I15" s="5"/>
      <c r="J15" s="5"/>
      <c r="K15" s="5"/>
      <c r="L15" s="5"/>
      <c r="M15" s="5"/>
      <c r="N15" s="5"/>
      <c r="O15" s="20"/>
      <c r="P15" s="12"/>
    </row>
    <row r="16" spans="1:16" ht="12.75">
      <c r="A16" s="13"/>
      <c r="B16" s="14"/>
      <c r="C16" s="14"/>
      <c r="D16" s="14" t="s">
        <v>8</v>
      </c>
      <c r="E16" s="14"/>
      <c r="F16" s="14" t="s">
        <v>8</v>
      </c>
      <c r="G16" s="14"/>
      <c r="H16" s="14" t="s">
        <v>9</v>
      </c>
      <c r="I16" s="5"/>
      <c r="J16" s="14"/>
      <c r="K16" s="5"/>
      <c r="L16" s="5"/>
      <c r="M16" s="5"/>
      <c r="N16" s="5"/>
      <c r="O16" s="20"/>
      <c r="P16" s="12"/>
    </row>
    <row r="17" spans="1:16" ht="13.5" thickBot="1">
      <c r="A17" s="13" t="s">
        <v>30</v>
      </c>
      <c r="B17" s="14"/>
      <c r="C17" s="14"/>
      <c r="D17" s="14">
        <v>0.035</v>
      </c>
      <c r="E17" s="15" t="s">
        <v>4</v>
      </c>
      <c r="F17" s="16"/>
      <c r="G17" s="14"/>
      <c r="H17" s="16">
        <v>7</v>
      </c>
      <c r="I17" s="14" t="s">
        <v>4</v>
      </c>
      <c r="J17" s="14" t="s">
        <v>68</v>
      </c>
      <c r="K17" s="32" t="s">
        <v>5</v>
      </c>
      <c r="L17" s="53">
        <f>D17*H17*(1/(COS(E34*PI()/180)))</f>
        <v>0.2557599180904882</v>
      </c>
      <c r="M17" s="5" t="s">
        <v>6</v>
      </c>
      <c r="N17" s="5"/>
      <c r="O17" s="20"/>
      <c r="P17" s="12"/>
    </row>
    <row r="18" spans="1:16" ht="12.75">
      <c r="A18" s="13" t="s">
        <v>31</v>
      </c>
      <c r="B18" s="16"/>
      <c r="C18" s="14"/>
      <c r="D18" s="16"/>
      <c r="E18" s="5"/>
      <c r="F18" s="28"/>
      <c r="G18" s="14"/>
      <c r="H18" s="16"/>
      <c r="I18" s="14"/>
      <c r="J18" s="14"/>
      <c r="K18" s="14"/>
      <c r="L18" s="29"/>
      <c r="M18" s="5"/>
      <c r="N18" s="5"/>
      <c r="O18" s="5"/>
      <c r="P18" s="12"/>
    </row>
    <row r="19" spans="1:18" ht="12.75">
      <c r="A19" s="13"/>
      <c r="B19" s="5"/>
      <c r="C19" s="5"/>
      <c r="D19" s="19" t="s">
        <v>14</v>
      </c>
      <c r="E19" s="19"/>
      <c r="F19" s="19"/>
      <c r="G19" s="19"/>
      <c r="H19" s="5"/>
      <c r="I19" s="14"/>
      <c r="J19" s="5"/>
      <c r="K19" s="14" t="s">
        <v>5</v>
      </c>
      <c r="L19" s="29">
        <f>SUM(L7:L17)</f>
        <v>0.7468189608242255</v>
      </c>
      <c r="M19" s="5" t="s">
        <v>6</v>
      </c>
      <c r="N19" s="5" t="s">
        <v>5</v>
      </c>
      <c r="O19" s="20">
        <f>L19*1000</f>
        <v>746.8189608242255</v>
      </c>
      <c r="P19" s="12" t="s">
        <v>7</v>
      </c>
      <c r="R19" s="57">
        <f>L14+L17</f>
        <v>0.43113814763825153</v>
      </c>
    </row>
    <row r="20" spans="1:16" ht="12.75">
      <c r="A20" s="13"/>
      <c r="B20" s="5"/>
      <c r="C20" s="5"/>
      <c r="D20" s="5"/>
      <c r="E20" s="5"/>
      <c r="F20" s="5"/>
      <c r="G20" s="19"/>
      <c r="H20" s="14" t="s">
        <v>53</v>
      </c>
      <c r="I20" s="5"/>
      <c r="J20" s="5"/>
      <c r="K20" s="5"/>
      <c r="L20" s="6"/>
      <c r="M20" s="5"/>
      <c r="N20" s="5"/>
      <c r="O20" s="20"/>
      <c r="P20" s="12"/>
    </row>
    <row r="21" spans="1:16" ht="12.75">
      <c r="A21" s="13" t="s">
        <v>36</v>
      </c>
      <c r="B21" s="5"/>
      <c r="C21" s="5"/>
      <c r="D21" s="5"/>
      <c r="E21" s="14"/>
      <c r="F21" s="5"/>
      <c r="G21" s="5"/>
      <c r="H21" s="39">
        <v>0.6</v>
      </c>
      <c r="I21" s="14" t="s">
        <v>4</v>
      </c>
      <c r="J21" s="14" t="s">
        <v>68</v>
      </c>
      <c r="K21" s="14" t="s">
        <v>5</v>
      </c>
      <c r="L21" s="6">
        <f>H21*(1/(COS(E34*PI()/180)))</f>
        <v>0.6263508198134404</v>
      </c>
      <c r="M21" s="5" t="s">
        <v>6</v>
      </c>
      <c r="N21" s="5"/>
      <c r="O21" s="20"/>
      <c r="P21" s="12"/>
    </row>
    <row r="22" spans="1:16" ht="12.75">
      <c r="A22" s="13" t="s">
        <v>45</v>
      </c>
      <c r="B22" s="5"/>
      <c r="C22" s="5"/>
      <c r="D22" s="5"/>
      <c r="E22" s="14"/>
      <c r="F22" s="5"/>
      <c r="G22" s="5"/>
      <c r="H22" s="39">
        <v>0.3</v>
      </c>
      <c r="I22" s="14" t="s">
        <v>4</v>
      </c>
      <c r="J22" s="14" t="s">
        <v>68</v>
      </c>
      <c r="K22" s="14" t="s">
        <v>5</v>
      </c>
      <c r="L22" s="6">
        <f>H22*(1/(COS(E34*PI()/180)))</f>
        <v>0.3131754099067202</v>
      </c>
      <c r="M22" s="5" t="s">
        <v>12</v>
      </c>
      <c r="N22" s="5"/>
      <c r="O22" s="20"/>
      <c r="P22" s="12"/>
    </row>
    <row r="23" spans="1:16" ht="13.5" thickBot="1">
      <c r="A23" s="13" t="s">
        <v>42</v>
      </c>
      <c r="B23" s="5"/>
      <c r="C23" s="5"/>
      <c r="D23" s="14"/>
      <c r="E23" s="14"/>
      <c r="F23" s="5"/>
      <c r="G23" s="5"/>
      <c r="H23" s="39">
        <v>0.2</v>
      </c>
      <c r="I23" s="33" t="s">
        <v>4</v>
      </c>
      <c r="J23" s="14" t="s">
        <v>68</v>
      </c>
      <c r="K23" s="33" t="s">
        <v>5</v>
      </c>
      <c r="L23" s="54">
        <f>H23*(1/(COS(E34*PI()/180)))</f>
        <v>0.20878360660448014</v>
      </c>
      <c r="M23" s="5" t="s">
        <v>12</v>
      </c>
      <c r="N23" s="5"/>
      <c r="O23" s="20"/>
      <c r="P23" s="12"/>
    </row>
    <row r="24" spans="1:16" ht="12.75">
      <c r="A24" s="13"/>
      <c r="B24" s="5"/>
      <c r="C24" s="5"/>
      <c r="D24" s="19" t="s">
        <v>15</v>
      </c>
      <c r="E24" s="19"/>
      <c r="F24" s="19"/>
      <c r="G24" s="19"/>
      <c r="H24" s="5"/>
      <c r="I24" s="14"/>
      <c r="J24" s="38"/>
      <c r="K24" s="14" t="s">
        <v>5</v>
      </c>
      <c r="L24" s="6">
        <f>SUM(L21:L23)</f>
        <v>1.148309836324641</v>
      </c>
      <c r="M24" s="5" t="s">
        <v>6</v>
      </c>
      <c r="N24" s="5" t="s">
        <v>5</v>
      </c>
      <c r="O24" s="20">
        <f>L24*1000</f>
        <v>1148.3098363246409</v>
      </c>
      <c r="P24" s="12" t="s">
        <v>7</v>
      </c>
    </row>
    <row r="25" spans="1:19" ht="12.75">
      <c r="A25" s="13"/>
      <c r="B25" s="5"/>
      <c r="C25" s="5"/>
      <c r="D25" s="5"/>
      <c r="E25" s="5"/>
      <c r="F25" s="5"/>
      <c r="G25" s="5"/>
      <c r="H25" s="5"/>
      <c r="I25" s="14"/>
      <c r="J25" s="16"/>
      <c r="K25" s="14"/>
      <c r="L25" s="5"/>
      <c r="M25" s="5"/>
      <c r="N25" s="5"/>
      <c r="O25" s="5"/>
      <c r="P25" s="12"/>
      <c r="Q25" s="5"/>
      <c r="R25" s="5"/>
      <c r="S25" s="5"/>
    </row>
    <row r="26" spans="1:19" ht="12.75">
      <c r="A26" s="13"/>
      <c r="B26" s="5"/>
      <c r="C26" s="19"/>
      <c r="D26" s="19" t="s">
        <v>41</v>
      </c>
      <c r="E26" s="19"/>
      <c r="F26" s="5"/>
      <c r="G26" s="5"/>
      <c r="H26" s="5"/>
      <c r="I26" s="14"/>
      <c r="J26" s="5"/>
      <c r="K26" s="14" t="s">
        <v>5</v>
      </c>
      <c r="L26" s="6">
        <v>0.6</v>
      </c>
      <c r="M26" s="5" t="s">
        <v>6</v>
      </c>
      <c r="N26" s="5" t="s">
        <v>5</v>
      </c>
      <c r="O26" s="20">
        <f>L26*1000</f>
        <v>600</v>
      </c>
      <c r="P26" s="12" t="s">
        <v>7</v>
      </c>
      <c r="Q26" s="5"/>
      <c r="R26" s="55">
        <f>O24+O26</f>
        <v>1748.3098363246409</v>
      </c>
      <c r="S26" s="5"/>
    </row>
    <row r="27" spans="1:19" ht="12.75">
      <c r="A27" s="13"/>
      <c r="B27" s="5"/>
      <c r="C27" s="5"/>
      <c r="D27" s="5"/>
      <c r="E27" s="19"/>
      <c r="F27" s="5"/>
      <c r="G27" s="5"/>
      <c r="H27" s="5"/>
      <c r="I27" s="14"/>
      <c r="J27" s="5"/>
      <c r="K27" s="14"/>
      <c r="L27" s="6"/>
      <c r="M27" s="5"/>
      <c r="N27" s="5"/>
      <c r="O27" s="5"/>
      <c r="P27" s="12"/>
      <c r="Q27" s="5"/>
      <c r="R27" s="5"/>
      <c r="S27" s="5"/>
    </row>
    <row r="28" spans="1:19" ht="12.75">
      <c r="A28" s="13"/>
      <c r="B28" s="5"/>
      <c r="C28" s="5"/>
      <c r="D28" s="5"/>
      <c r="E28" s="19" t="s">
        <v>17</v>
      </c>
      <c r="F28" s="5"/>
      <c r="G28" s="5"/>
      <c r="H28" s="5"/>
      <c r="I28" s="5"/>
      <c r="J28" s="5"/>
      <c r="K28" s="5"/>
      <c r="L28" s="6">
        <f>L26+L24+L19</f>
        <v>2.4951287971488663</v>
      </c>
      <c r="M28" s="5" t="s">
        <v>6</v>
      </c>
      <c r="N28" s="5" t="s">
        <v>5</v>
      </c>
      <c r="O28" s="20">
        <f>L28*1000</f>
        <v>2495.1287971488664</v>
      </c>
      <c r="P28" s="12" t="s">
        <v>7</v>
      </c>
      <c r="Q28" s="5"/>
      <c r="R28" s="5"/>
      <c r="S28" s="5"/>
    </row>
    <row r="29" spans="1:19" ht="12.75">
      <c r="A29" s="13"/>
      <c r="B29" s="5"/>
      <c r="C29" s="5"/>
      <c r="D29" s="5"/>
      <c r="E29" s="19"/>
      <c r="F29" s="5"/>
      <c r="G29" s="5"/>
      <c r="H29" s="5"/>
      <c r="I29" s="5"/>
      <c r="J29" s="5"/>
      <c r="K29" s="5"/>
      <c r="L29" s="6"/>
      <c r="M29" s="5"/>
      <c r="N29" s="5"/>
      <c r="O29" s="5"/>
      <c r="P29" s="12"/>
      <c r="Q29" s="5"/>
      <c r="R29" s="5"/>
      <c r="S29" s="5"/>
    </row>
    <row r="30" spans="1:19" ht="12.75">
      <c r="A30" s="11" t="s">
        <v>57</v>
      </c>
      <c r="B30" s="5"/>
      <c r="C30" s="5"/>
      <c r="D30" s="5"/>
      <c r="E30" s="19"/>
      <c r="F30" s="5"/>
      <c r="G30" s="5"/>
      <c r="H30" s="5"/>
      <c r="I30" s="5"/>
      <c r="J30" s="5"/>
      <c r="K30" s="14"/>
      <c r="L30" s="6"/>
      <c r="M30" s="5"/>
      <c r="N30" s="5"/>
      <c r="O30" s="5"/>
      <c r="P30" s="12"/>
      <c r="Q30" s="14"/>
      <c r="R30" s="5"/>
      <c r="S30" s="52"/>
    </row>
    <row r="31" spans="1:19" s="45" customFormat="1" ht="12.75">
      <c r="A31" s="27" t="s">
        <v>60</v>
      </c>
      <c r="B31" s="38"/>
      <c r="C31" s="38"/>
      <c r="D31" s="38"/>
      <c r="E31" s="56">
        <v>6.375</v>
      </c>
      <c r="F31" s="38" t="s">
        <v>8</v>
      </c>
      <c r="G31" s="38"/>
      <c r="H31" s="46"/>
      <c r="I31" s="38"/>
      <c r="J31" s="46"/>
      <c r="K31" s="42"/>
      <c r="L31" s="43"/>
      <c r="M31" s="38"/>
      <c r="N31" s="38"/>
      <c r="O31" s="38"/>
      <c r="P31" s="44"/>
      <c r="Q31" s="38"/>
      <c r="R31" s="38"/>
      <c r="S31" s="38"/>
    </row>
    <row r="32" spans="1:16" s="45" customFormat="1" ht="12.75">
      <c r="A32" s="27" t="s">
        <v>61</v>
      </c>
      <c r="B32" s="38"/>
      <c r="C32" s="38"/>
      <c r="D32" s="38"/>
      <c r="E32" s="41">
        <v>1.91</v>
      </c>
      <c r="F32" s="38"/>
      <c r="G32" s="38"/>
      <c r="H32" s="46"/>
      <c r="I32" s="38"/>
      <c r="J32" s="46"/>
      <c r="K32" s="42"/>
      <c r="L32" s="43"/>
      <c r="M32" s="38"/>
      <c r="N32" s="38"/>
      <c r="O32" s="38"/>
      <c r="P32" s="44"/>
    </row>
    <row r="33" spans="1:17" s="45" customFormat="1" ht="12.75">
      <c r="A33" s="27" t="s">
        <v>47</v>
      </c>
      <c r="B33" s="38"/>
      <c r="C33" s="38"/>
      <c r="D33" s="38"/>
      <c r="E33" s="48">
        <f>(E32/E31)*100</f>
        <v>29.96078431372549</v>
      </c>
      <c r="F33" s="38" t="s">
        <v>48</v>
      </c>
      <c r="G33" s="38"/>
      <c r="H33" s="38"/>
      <c r="I33" s="38"/>
      <c r="J33" s="38"/>
      <c r="K33" s="42"/>
      <c r="L33" s="43"/>
      <c r="M33" s="38"/>
      <c r="N33" s="38"/>
      <c r="O33" s="38"/>
      <c r="P33" s="44"/>
      <c r="Q33" s="45" t="s">
        <v>63</v>
      </c>
    </row>
    <row r="34" spans="1:16" s="45" customFormat="1" ht="12.75">
      <c r="A34" s="27" t="s">
        <v>49</v>
      </c>
      <c r="B34" s="38"/>
      <c r="C34" s="38"/>
      <c r="D34" s="38"/>
      <c r="E34" s="48">
        <f>(ATAN(E33/100))*180/PI()</f>
        <v>16.67862830961235</v>
      </c>
      <c r="F34" s="47" t="s">
        <v>37</v>
      </c>
      <c r="G34" s="38"/>
      <c r="H34" s="38"/>
      <c r="I34" s="38"/>
      <c r="J34" s="38"/>
      <c r="K34" s="42"/>
      <c r="L34" s="43"/>
      <c r="M34" s="38"/>
      <c r="N34" s="38"/>
      <c r="O34" s="38"/>
      <c r="P34" s="44"/>
    </row>
    <row r="35" spans="1:16" ht="13.5" thickBot="1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3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16.7109375" style="0" customWidth="1"/>
    <col min="2" max="2" width="8.7109375" style="0" customWidth="1"/>
    <col min="3" max="3" width="4.7109375" style="0" customWidth="1"/>
    <col min="4" max="4" width="16.7109375" style="0" customWidth="1"/>
    <col min="5" max="5" width="4.7109375" style="0" customWidth="1"/>
    <col min="6" max="6" width="16.7109375" style="0" customWidth="1"/>
    <col min="7" max="7" width="4.7109375" style="0" customWidth="1"/>
    <col min="8" max="8" width="12.7109375" style="0" customWidth="1"/>
    <col min="9" max="9" width="4.7109375" style="0" customWidth="1"/>
    <col min="10" max="10" width="6.7109375" style="0" customWidth="1"/>
    <col min="12" max="12" width="4.7109375" style="0" customWidth="1"/>
    <col min="13" max="13" width="6.7109375" style="0" customWidth="1"/>
  </cols>
  <sheetData>
    <row r="1" spans="1:14" ht="12.75">
      <c r="A1" s="24" t="s">
        <v>28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2.75">
      <c r="A2" s="27" t="s">
        <v>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"/>
    </row>
    <row r="3" spans="1:14" ht="12.75">
      <c r="A3" s="11"/>
      <c r="B3" s="14" t="s">
        <v>21</v>
      </c>
      <c r="C3" s="5"/>
      <c r="D3" s="14" t="s">
        <v>23</v>
      </c>
      <c r="E3" s="5"/>
      <c r="F3" s="5"/>
      <c r="G3" s="5"/>
      <c r="H3" s="5" t="s">
        <v>3</v>
      </c>
      <c r="I3" s="5"/>
      <c r="J3" s="5"/>
      <c r="K3" s="5"/>
      <c r="L3" s="5"/>
      <c r="M3" s="5"/>
      <c r="N3" s="12"/>
    </row>
    <row r="4" spans="1:14" ht="12.75">
      <c r="A4" s="11"/>
      <c r="B4" s="16">
        <v>1</v>
      </c>
      <c r="C4" s="14" t="s">
        <v>20</v>
      </c>
      <c r="D4" s="16">
        <v>0.8</v>
      </c>
      <c r="E4" s="5" t="s">
        <v>5</v>
      </c>
      <c r="F4" s="18">
        <f>B4/D4</f>
        <v>1.25</v>
      </c>
      <c r="G4" s="5" t="s">
        <v>4</v>
      </c>
      <c r="H4" s="14">
        <v>0.158</v>
      </c>
      <c r="I4" s="5" t="s">
        <v>5</v>
      </c>
      <c r="J4" s="6">
        <f>F4*H4</f>
        <v>0.1975</v>
      </c>
      <c r="K4" s="5" t="s">
        <v>6</v>
      </c>
      <c r="L4" s="5"/>
      <c r="M4" s="5"/>
      <c r="N4" s="12"/>
    </row>
    <row r="5" spans="1:14" ht="12.75">
      <c r="A5" s="11"/>
      <c r="B5" s="16"/>
      <c r="C5" s="14"/>
      <c r="D5" s="5"/>
      <c r="E5" s="5"/>
      <c r="F5" s="5"/>
      <c r="G5" s="5"/>
      <c r="H5" s="5"/>
      <c r="I5" s="5"/>
      <c r="J5" s="5"/>
      <c r="K5" s="5"/>
      <c r="L5" s="5"/>
      <c r="M5" s="5"/>
      <c r="N5" s="12"/>
    </row>
    <row r="6" spans="1:14" ht="12.75">
      <c r="A6" s="13"/>
      <c r="B6" s="14" t="s">
        <v>1</v>
      </c>
      <c r="C6" s="14"/>
      <c r="D6" s="14" t="s">
        <v>11</v>
      </c>
      <c r="E6" s="14"/>
      <c r="F6" s="14" t="s">
        <v>2</v>
      </c>
      <c r="G6" s="14"/>
      <c r="H6" s="14" t="s">
        <v>3</v>
      </c>
      <c r="I6" s="5"/>
      <c r="J6" s="5"/>
      <c r="K6" s="5"/>
      <c r="L6" s="5"/>
      <c r="M6" s="5"/>
      <c r="N6" s="12"/>
    </row>
    <row r="7" spans="1:14" ht="12.75">
      <c r="A7" s="13"/>
      <c r="B7" s="14"/>
      <c r="C7" s="14"/>
      <c r="D7" s="14" t="s">
        <v>8</v>
      </c>
      <c r="E7" s="14"/>
      <c r="F7" s="14" t="s">
        <v>8</v>
      </c>
      <c r="G7" s="14"/>
      <c r="H7" s="14" t="s">
        <v>9</v>
      </c>
      <c r="I7" s="5"/>
      <c r="J7" s="5"/>
      <c r="K7" s="5"/>
      <c r="L7" s="5"/>
      <c r="M7" s="5"/>
      <c r="N7" s="12"/>
    </row>
    <row r="8" spans="1:14" ht="12.75">
      <c r="A8" s="13" t="s">
        <v>22</v>
      </c>
      <c r="B8" s="14"/>
      <c r="C8" s="14"/>
      <c r="D8" s="14">
        <v>0.06</v>
      </c>
      <c r="E8" s="15" t="s">
        <v>4</v>
      </c>
      <c r="F8" s="16"/>
      <c r="G8" s="14"/>
      <c r="H8" s="16">
        <v>8</v>
      </c>
      <c r="I8" s="17" t="s">
        <v>5</v>
      </c>
      <c r="J8" s="6">
        <f>D8*H8</f>
        <v>0.48</v>
      </c>
      <c r="K8" s="5" t="s">
        <v>6</v>
      </c>
      <c r="L8" s="5"/>
      <c r="M8" s="18"/>
      <c r="N8" s="12"/>
    </row>
    <row r="9" spans="1:14" ht="12.75">
      <c r="A9" s="13" t="s">
        <v>25</v>
      </c>
      <c r="B9" s="14"/>
      <c r="C9" s="14"/>
      <c r="D9" s="16">
        <v>0.04</v>
      </c>
      <c r="E9" s="14" t="s">
        <v>4</v>
      </c>
      <c r="F9" s="14"/>
      <c r="G9" s="14"/>
      <c r="H9" s="16">
        <v>25</v>
      </c>
      <c r="I9" s="3" t="s">
        <v>5</v>
      </c>
      <c r="J9" s="4">
        <f>D9*H9</f>
        <v>1</v>
      </c>
      <c r="K9" s="5" t="s">
        <v>12</v>
      </c>
      <c r="L9" s="5"/>
      <c r="M9" s="5"/>
      <c r="N9" s="12"/>
    </row>
    <row r="10" spans="1:14" ht="12.75">
      <c r="A10" s="13"/>
      <c r="B10" s="5"/>
      <c r="C10" s="5"/>
      <c r="D10" s="5"/>
      <c r="E10" s="19" t="s">
        <v>14</v>
      </c>
      <c r="F10" s="19"/>
      <c r="G10" s="19"/>
      <c r="H10" s="5"/>
      <c r="I10" s="5" t="s">
        <v>5</v>
      </c>
      <c r="J10" s="6">
        <f>SUM(J4:J9)</f>
        <v>1.6775</v>
      </c>
      <c r="K10" s="5" t="s">
        <v>6</v>
      </c>
      <c r="L10" s="5" t="s">
        <v>5</v>
      </c>
      <c r="M10" s="20">
        <f>J10*1000</f>
        <v>1677.5</v>
      </c>
      <c r="N10" s="12" t="s">
        <v>7</v>
      </c>
    </row>
    <row r="11" spans="1:14" ht="12.75">
      <c r="A11" s="13"/>
      <c r="B11" s="5"/>
      <c r="C11" s="5"/>
      <c r="D11" s="5"/>
      <c r="E11" s="5"/>
      <c r="F11" s="5"/>
      <c r="G11" s="19"/>
      <c r="H11" s="5"/>
      <c r="I11" s="5"/>
      <c r="J11" s="6"/>
      <c r="K11" s="5"/>
      <c r="L11" s="5"/>
      <c r="M11" s="20"/>
      <c r="N11" s="12"/>
    </row>
    <row r="12" spans="1:14" ht="12.75">
      <c r="A12" s="13" t="s">
        <v>18</v>
      </c>
      <c r="B12" s="5"/>
      <c r="C12" s="5"/>
      <c r="D12" s="14"/>
      <c r="E12" s="14"/>
      <c r="F12" s="5"/>
      <c r="G12" s="5"/>
      <c r="H12" s="16"/>
      <c r="I12" s="5" t="s">
        <v>5</v>
      </c>
      <c r="J12" s="6">
        <v>0.3</v>
      </c>
      <c r="K12" s="5" t="s">
        <v>6</v>
      </c>
      <c r="L12" s="5"/>
      <c r="M12" s="5"/>
      <c r="N12" s="12"/>
    </row>
    <row r="13" spans="1:14" ht="12.75">
      <c r="A13" s="13" t="s">
        <v>27</v>
      </c>
      <c r="B13" s="5"/>
      <c r="C13" s="5"/>
      <c r="D13" s="14">
        <v>0.02</v>
      </c>
      <c r="E13" s="14" t="s">
        <v>4</v>
      </c>
      <c r="F13" s="5"/>
      <c r="G13" s="5"/>
      <c r="H13" s="16">
        <v>21</v>
      </c>
      <c r="I13" s="25" t="s">
        <v>5</v>
      </c>
      <c r="J13" s="26">
        <f>H13*D13</f>
        <v>0.42</v>
      </c>
      <c r="K13" s="5" t="s">
        <v>12</v>
      </c>
      <c r="L13" s="5"/>
      <c r="M13" s="5"/>
      <c r="N13" s="12"/>
    </row>
    <row r="14" spans="1:14" ht="12.75">
      <c r="A14" s="13" t="s">
        <v>26</v>
      </c>
      <c r="B14" s="5"/>
      <c r="C14" s="5"/>
      <c r="D14" s="5"/>
      <c r="E14" s="5"/>
      <c r="F14" s="5"/>
      <c r="G14" s="5"/>
      <c r="H14" s="5"/>
      <c r="I14" s="3" t="s">
        <v>5</v>
      </c>
      <c r="J14" s="4">
        <v>0.8</v>
      </c>
      <c r="K14" s="5" t="s">
        <v>12</v>
      </c>
      <c r="L14" s="5"/>
      <c r="M14" s="5"/>
      <c r="N14" s="12"/>
    </row>
    <row r="15" spans="1:14" ht="12.75">
      <c r="A15" s="13"/>
      <c r="B15" s="5"/>
      <c r="C15" s="5"/>
      <c r="D15" s="5"/>
      <c r="E15" s="19" t="s">
        <v>15</v>
      </c>
      <c r="F15" s="19"/>
      <c r="G15" s="19"/>
      <c r="H15" s="5"/>
      <c r="I15" s="5" t="s">
        <v>5</v>
      </c>
      <c r="J15" s="6">
        <f>SUM(J12:J14)</f>
        <v>1.52</v>
      </c>
      <c r="K15" s="5" t="s">
        <v>6</v>
      </c>
      <c r="L15" s="5" t="s">
        <v>5</v>
      </c>
      <c r="M15" s="20">
        <f>J15*1000</f>
        <v>1520</v>
      </c>
      <c r="N15" s="12" t="s">
        <v>7</v>
      </c>
    </row>
    <row r="16" spans="1:14" ht="12.75">
      <c r="A16" s="1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2"/>
    </row>
    <row r="17" spans="1:14" ht="12.75">
      <c r="A17" s="13"/>
      <c r="B17" s="5"/>
      <c r="C17" s="5"/>
      <c r="D17" s="5"/>
      <c r="E17" s="19" t="s">
        <v>16</v>
      </c>
      <c r="F17" s="5"/>
      <c r="G17" s="5"/>
      <c r="H17" s="5"/>
      <c r="I17" s="3" t="s">
        <v>5</v>
      </c>
      <c r="J17" s="4">
        <v>1.5</v>
      </c>
      <c r="K17" s="5" t="s">
        <v>6</v>
      </c>
      <c r="L17" s="5" t="s">
        <v>5</v>
      </c>
      <c r="M17" s="7">
        <f>J17*1000</f>
        <v>1500</v>
      </c>
      <c r="N17" s="12" t="s">
        <v>7</v>
      </c>
    </row>
    <row r="18" spans="1:14" ht="12.75">
      <c r="A18" s="13"/>
      <c r="B18" s="5"/>
      <c r="C18" s="5"/>
      <c r="D18" s="5"/>
      <c r="E18" s="19"/>
      <c r="F18" s="5"/>
      <c r="G18" s="5"/>
      <c r="H18" s="5"/>
      <c r="I18" s="5"/>
      <c r="J18" s="6"/>
      <c r="K18" s="5"/>
      <c r="L18" s="5"/>
      <c r="M18" s="20"/>
      <c r="N18" s="12"/>
    </row>
    <row r="19" spans="1:14" ht="12.75">
      <c r="A19" s="13"/>
      <c r="B19" s="5"/>
      <c r="C19" s="5"/>
      <c r="D19" s="5"/>
      <c r="E19" s="19" t="s">
        <v>17</v>
      </c>
      <c r="F19" s="5"/>
      <c r="G19" s="5"/>
      <c r="H19" s="5"/>
      <c r="I19" s="5"/>
      <c r="J19" s="6">
        <f>J17+J15+J10</f>
        <v>4.6975</v>
      </c>
      <c r="K19" s="5" t="s">
        <v>6</v>
      </c>
      <c r="L19" s="5" t="s">
        <v>5</v>
      </c>
      <c r="M19" s="20">
        <f>J19*1000</f>
        <v>4697.5</v>
      </c>
      <c r="N19" s="12" t="s">
        <v>7</v>
      </c>
    </row>
    <row r="20" spans="1:14" ht="13.5" thickBot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26.7109375" style="0" customWidth="1"/>
    <col min="2" max="2" width="8.7109375" style="0" customWidth="1"/>
    <col min="3" max="3" width="4.7109375" style="0" customWidth="1"/>
    <col min="4" max="4" width="16.7109375" style="0" customWidth="1"/>
    <col min="5" max="5" width="4.7109375" style="0" customWidth="1"/>
    <col min="6" max="6" width="16.7109375" style="0" customWidth="1"/>
    <col min="7" max="7" width="4.7109375" style="0" customWidth="1"/>
    <col min="8" max="8" width="12.7109375" style="0" customWidth="1"/>
    <col min="9" max="9" width="4.7109375" style="0" customWidth="1"/>
    <col min="10" max="10" width="6.7109375" style="0" customWidth="1"/>
    <col min="12" max="12" width="4.7109375" style="0" customWidth="1"/>
    <col min="13" max="13" width="6.7109375" style="0" customWidth="1"/>
  </cols>
  <sheetData>
    <row r="1" spans="1:14" ht="12.75">
      <c r="A1" s="19" t="s">
        <v>32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2.75">
      <c r="A2" s="5"/>
      <c r="B2" s="14" t="s">
        <v>1</v>
      </c>
      <c r="C2" s="14"/>
      <c r="D2" s="14" t="s">
        <v>11</v>
      </c>
      <c r="E2" s="14"/>
      <c r="F2" s="14" t="s">
        <v>2</v>
      </c>
      <c r="G2" s="14"/>
      <c r="H2" s="14" t="s">
        <v>3</v>
      </c>
      <c r="I2" s="5"/>
      <c r="J2" s="5"/>
      <c r="K2" s="5"/>
      <c r="L2" s="5"/>
      <c r="M2" s="5"/>
      <c r="N2" s="5"/>
    </row>
    <row r="3" spans="1:14" ht="12.75">
      <c r="A3" s="5"/>
      <c r="B3" s="14"/>
      <c r="C3" s="14"/>
      <c r="D3" s="14" t="s">
        <v>8</v>
      </c>
      <c r="E3" s="14"/>
      <c r="F3" s="14" t="s">
        <v>8</v>
      </c>
      <c r="G3" s="14"/>
      <c r="H3" s="14" t="s">
        <v>9</v>
      </c>
      <c r="I3" s="5"/>
      <c r="J3" s="5"/>
      <c r="K3" s="5"/>
      <c r="L3" s="5"/>
      <c r="M3" s="5"/>
      <c r="N3" s="5"/>
    </row>
    <row r="4" spans="1:14" ht="12.75">
      <c r="A4" s="5" t="s">
        <v>33</v>
      </c>
      <c r="B4" s="14">
        <v>2</v>
      </c>
      <c r="C4" s="14"/>
      <c r="D4" s="14">
        <v>0.01</v>
      </c>
      <c r="E4" s="15" t="s">
        <v>4</v>
      </c>
      <c r="F4" s="16"/>
      <c r="G4" s="14"/>
      <c r="H4" s="16">
        <v>12</v>
      </c>
      <c r="I4" s="17" t="s">
        <v>5</v>
      </c>
      <c r="J4" s="6">
        <f>B4*D4*H4</f>
        <v>0.24</v>
      </c>
      <c r="K4" s="5" t="s">
        <v>6</v>
      </c>
      <c r="L4" s="5"/>
      <c r="M4" s="18"/>
      <c r="N4" s="5"/>
    </row>
    <row r="5" spans="1:14" ht="12.75">
      <c r="A5" s="5" t="s">
        <v>34</v>
      </c>
      <c r="B5" s="14"/>
      <c r="C5" s="14"/>
      <c r="D5" s="16">
        <v>0.08</v>
      </c>
      <c r="E5" s="14" t="s">
        <v>4</v>
      </c>
      <c r="F5" s="14"/>
      <c r="G5" s="14"/>
      <c r="H5" s="16">
        <v>11</v>
      </c>
      <c r="I5" s="3" t="s">
        <v>5</v>
      </c>
      <c r="J5" s="4">
        <f>D5*H5</f>
        <v>0.88</v>
      </c>
      <c r="K5" s="5" t="s">
        <v>12</v>
      </c>
      <c r="L5" s="5"/>
      <c r="M5" s="5"/>
      <c r="N5" s="5"/>
    </row>
    <row r="6" spans="1:14" ht="12.75">
      <c r="A6" s="5"/>
      <c r="B6" s="5"/>
      <c r="C6" s="5"/>
      <c r="D6" s="5"/>
      <c r="E6" s="19" t="s">
        <v>14</v>
      </c>
      <c r="F6" s="19"/>
      <c r="G6" s="19"/>
      <c r="H6" s="5"/>
      <c r="I6" s="5" t="s">
        <v>5</v>
      </c>
      <c r="J6" s="6">
        <f>SUM(J2:J5)</f>
        <v>1.12</v>
      </c>
      <c r="K6" s="5" t="s">
        <v>6</v>
      </c>
      <c r="L6" s="5" t="s">
        <v>5</v>
      </c>
      <c r="M6" s="20">
        <f>J6*1000</f>
        <v>1120</v>
      </c>
      <c r="N6" s="5" t="s">
        <v>7</v>
      </c>
    </row>
    <row r="7" spans="1:14" ht="12.75">
      <c r="A7" s="5"/>
      <c r="B7" s="5"/>
      <c r="C7" s="5"/>
      <c r="D7" s="5"/>
      <c r="E7" s="5"/>
      <c r="F7" s="5"/>
      <c r="G7" s="19"/>
      <c r="H7" s="5"/>
      <c r="I7" s="5"/>
      <c r="J7" s="6"/>
      <c r="K7" s="5"/>
      <c r="L7" s="5"/>
      <c r="M7" s="20"/>
      <c r="N7" s="5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Genazzano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Tiziano Schiavella</cp:lastModifiedBy>
  <cp:lastPrinted>2014-05-19T09:26:49Z</cp:lastPrinted>
  <dcterms:created xsi:type="dcterms:W3CDTF">2014-05-19T07:30:27Z</dcterms:created>
  <dcterms:modified xsi:type="dcterms:W3CDTF">2017-12-17T19:05:34Z</dcterms:modified>
  <cp:category/>
  <cp:version/>
  <cp:contentType/>
  <cp:contentStatus/>
</cp:coreProperties>
</file>